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135" windowHeight="5325" tabRatio="863" activeTab="3"/>
  </bookViews>
  <sheets>
    <sheet name="Soal" sheetId="1" r:id="rId1"/>
    <sheet name="Daftar Akun" sheetId="4" r:id="rId2"/>
    <sheet name="Jurnal " sheetId="2" r:id="rId3"/>
    <sheet name="Jurnal  With Formula" sheetId="5" r:id="rId4"/>
    <sheet name="GL" sheetId="3" r:id="rId5"/>
    <sheet name="Neraca Saldo" sheetId="6" r:id="rId6"/>
    <sheet name="Neraca Lajur" sheetId="7" r:id="rId7"/>
    <sheet name="PL" sheetId="9" r:id="rId8"/>
    <sheet name="Neraca" sheetId="13" r:id="rId9"/>
    <sheet name="Cash Flow" sheetId="10" r:id="rId10"/>
    <sheet name="Lap Perubahan Modal" sheetId="11" r:id="rId11"/>
    <sheet name="Jurnal Penutup" sheetId="12" r:id="rId12"/>
    <sheet name="Sheet1" sheetId="8" r:id="rId13"/>
  </sheets>
  <calcPr calcId="144525"/>
</workbook>
</file>

<file path=xl/calcChain.xml><?xml version="1.0" encoding="utf-8"?>
<calcChain xmlns="http://schemas.openxmlformats.org/spreadsheetml/2006/main">
  <c r="G21" i="7" l="1"/>
  <c r="A1" i="13" l="1"/>
  <c r="E60" i="5" l="1"/>
  <c r="B13" i="9"/>
  <c r="B10" i="9"/>
  <c r="B9" i="9"/>
  <c r="C25" i="6"/>
  <c r="G26" i="7" s="1"/>
  <c r="I26" i="7" s="1"/>
  <c r="D14" i="9" s="1"/>
  <c r="F46" i="5"/>
  <c r="E77" i="3" s="1"/>
  <c r="D136" i="3" s="1"/>
  <c r="F37" i="5"/>
  <c r="E76" i="3" s="1"/>
  <c r="D135" i="3" s="1"/>
  <c r="C46" i="5"/>
  <c r="C45" i="5"/>
  <c r="C37" i="5"/>
  <c r="C36" i="5"/>
  <c r="E19" i="11"/>
  <c r="B10" i="10" l="1"/>
  <c r="B10" i="11" s="1"/>
  <c r="B9" i="13"/>
  <c r="E12" i="12"/>
  <c r="E32" i="7" l="1"/>
  <c r="G32" i="7" s="1"/>
  <c r="I32" i="7" s="1"/>
  <c r="E31" i="7"/>
  <c r="G31" i="7" s="1"/>
  <c r="I31" i="7" s="1"/>
  <c r="E16" i="12" s="1"/>
  <c r="C25" i="7"/>
  <c r="G25" i="7" s="1"/>
  <c r="C24" i="7"/>
  <c r="G24" i="7" s="1"/>
  <c r="C23" i="7"/>
  <c r="G23" i="7" s="1"/>
  <c r="B1" i="7"/>
  <c r="A1" i="5"/>
  <c r="A1" i="3" s="1"/>
  <c r="C23" i="9" l="1"/>
  <c r="E17" i="12"/>
  <c r="C22" i="9"/>
  <c r="D96" i="3"/>
  <c r="C29" i="6"/>
  <c r="C30" i="7" s="1"/>
  <c r="G30" i="7" s="1"/>
  <c r="C28" i="6"/>
  <c r="C27" i="6"/>
  <c r="C26" i="6"/>
  <c r="C21" i="6"/>
  <c r="C22" i="7" s="1"/>
  <c r="G22" i="7" s="1"/>
  <c r="K22" i="7" s="1"/>
  <c r="C23" i="13" s="1"/>
  <c r="C20" i="6"/>
  <c r="K21" i="7" s="1"/>
  <c r="C19" i="6"/>
  <c r="C20" i="7" s="1"/>
  <c r="C18" i="6"/>
  <c r="C19" i="7" s="1"/>
  <c r="C17" i="6"/>
  <c r="C18" i="7" s="1"/>
  <c r="C16" i="6"/>
  <c r="C17" i="7" s="1"/>
  <c r="G17" i="7" s="1"/>
  <c r="K17" i="7" s="1"/>
  <c r="C18" i="10" l="1"/>
  <c r="C17" i="13"/>
  <c r="D22" i="11"/>
  <c r="D20" i="12"/>
  <c r="E21" i="12" s="1"/>
  <c r="C23" i="10"/>
  <c r="D24" i="10" s="1"/>
  <c r="L30" i="7"/>
  <c r="C28" i="10"/>
  <c r="C28" i="7"/>
  <c r="G28" i="7" s="1"/>
  <c r="I28" i="7" s="1"/>
  <c r="C27" i="7"/>
  <c r="G27" i="7" s="1"/>
  <c r="I27" i="7" s="1"/>
  <c r="C29" i="7"/>
  <c r="G29" i="7" s="1"/>
  <c r="I29" i="7" s="1"/>
  <c r="D203" i="3"/>
  <c r="F203" i="3" s="1"/>
  <c r="B199" i="3"/>
  <c r="B189" i="3"/>
  <c r="D183" i="3"/>
  <c r="F183" i="3" s="1"/>
  <c r="B179" i="3"/>
  <c r="D173" i="3"/>
  <c r="F173" i="3" s="1"/>
  <c r="B169" i="3"/>
  <c r="D163" i="3"/>
  <c r="F163" i="3" s="1"/>
  <c r="B159" i="3"/>
  <c r="D154" i="3"/>
  <c r="F154" i="3" s="1"/>
  <c r="B150" i="3"/>
  <c r="D145" i="3"/>
  <c r="F145" i="3" s="1"/>
  <c r="B141" i="3"/>
  <c r="F135" i="3"/>
  <c r="F136" i="3" s="1"/>
  <c r="B131" i="3"/>
  <c r="B121" i="3"/>
  <c r="E115" i="3"/>
  <c r="G115" i="3" s="1"/>
  <c r="B111" i="3"/>
  <c r="B101" i="3"/>
  <c r="B91" i="3"/>
  <c r="D85" i="3"/>
  <c r="F85" i="3" s="1"/>
  <c r="F86" i="3" s="1"/>
  <c r="B81" i="3"/>
  <c r="F67" i="2"/>
  <c r="D75" i="3"/>
  <c r="F75" i="3" s="1"/>
  <c r="B71" i="3"/>
  <c r="D65" i="3"/>
  <c r="F65" i="3" s="1"/>
  <c r="B61" i="3"/>
  <c r="D45" i="3"/>
  <c r="D55" i="3"/>
  <c r="F55" i="3" s="1"/>
  <c r="B51" i="3"/>
  <c r="F45" i="3"/>
  <c r="B41" i="3"/>
  <c r="D35" i="3"/>
  <c r="F35" i="3" s="1"/>
  <c r="B31" i="3"/>
  <c r="B12" i="3"/>
  <c r="D22" i="3"/>
  <c r="E18" i="3"/>
  <c r="F20" i="2"/>
  <c r="M23" i="2"/>
  <c r="F23" i="2"/>
  <c r="E19" i="3" s="1"/>
  <c r="E20" i="3"/>
  <c r="E54" i="2"/>
  <c r="D16" i="3"/>
  <c r="F16" i="3" s="1"/>
  <c r="C70" i="5"/>
  <c r="C69" i="5"/>
  <c r="C67" i="5"/>
  <c r="C66" i="5"/>
  <c r="C64" i="5"/>
  <c r="C63" i="5"/>
  <c r="C58" i="5"/>
  <c r="C57" i="5"/>
  <c r="C55" i="5"/>
  <c r="C54" i="5"/>
  <c r="C52" i="5"/>
  <c r="C51" i="5"/>
  <c r="C49" i="5"/>
  <c r="C48" i="5"/>
  <c r="C43" i="5"/>
  <c r="C42" i="5"/>
  <c r="C40" i="5"/>
  <c r="C39" i="5"/>
  <c r="C34" i="5"/>
  <c r="C33" i="5"/>
  <c r="C31" i="5"/>
  <c r="C30" i="5"/>
  <c r="C28" i="5"/>
  <c r="C27" i="5"/>
  <c r="C26" i="5"/>
  <c r="C24" i="5"/>
  <c r="C23" i="5"/>
  <c r="C20" i="5"/>
  <c r="C19" i="5"/>
  <c r="C17" i="5"/>
  <c r="C16" i="5"/>
  <c r="C14" i="5"/>
  <c r="C13" i="5"/>
  <c r="F70" i="5"/>
  <c r="F18" i="7" s="1"/>
  <c r="E69" i="5"/>
  <c r="E73" i="5" s="1"/>
  <c r="F67" i="5"/>
  <c r="F19" i="7" s="1"/>
  <c r="G19" i="7" s="1"/>
  <c r="K19" i="7" s="1"/>
  <c r="C19" i="13" s="1"/>
  <c r="F64" i="5"/>
  <c r="F58" i="5"/>
  <c r="F55" i="5"/>
  <c r="F52" i="5"/>
  <c r="F49" i="5"/>
  <c r="F43" i="5"/>
  <c r="F40" i="5"/>
  <c r="F34" i="5"/>
  <c r="F31" i="5"/>
  <c r="F28" i="5"/>
  <c r="D22" i="6" s="1"/>
  <c r="D23" i="7" s="1"/>
  <c r="F24" i="5"/>
  <c r="F20" i="5"/>
  <c r="F17" i="5"/>
  <c r="F14" i="5"/>
  <c r="F60" i="5" s="1"/>
  <c r="C13" i="2"/>
  <c r="C14" i="2"/>
  <c r="F73" i="5" l="1"/>
  <c r="D24" i="6"/>
  <c r="D25" i="7" s="1"/>
  <c r="H25" i="7" s="1"/>
  <c r="J25" i="7" s="1"/>
  <c r="C19" i="9"/>
  <c r="E13" i="12"/>
  <c r="C21" i="9"/>
  <c r="E15" i="12"/>
  <c r="C20" i="9"/>
  <c r="E14" i="12"/>
  <c r="D23" i="6"/>
  <c r="D24" i="7" s="1"/>
  <c r="H24" i="7" s="1"/>
  <c r="C15" i="6"/>
  <c r="H23" i="7"/>
  <c r="G18" i="7"/>
  <c r="K18" i="7" s="1"/>
  <c r="C18" i="13" s="1"/>
  <c r="F20" i="7"/>
  <c r="G20" i="7" s="1"/>
  <c r="K20" i="7" s="1"/>
  <c r="C20" i="13" s="1"/>
  <c r="E33" i="7"/>
  <c r="E17" i="3"/>
  <c r="L23" i="7"/>
  <c r="F76" i="3"/>
  <c r="F77" i="3" s="1"/>
  <c r="F17" i="3"/>
  <c r="F18" i="3" s="1"/>
  <c r="F19" i="3" s="1"/>
  <c r="F20" i="3" s="1"/>
  <c r="F21" i="3" s="1"/>
  <c r="F22" i="3" s="1"/>
  <c r="F23" i="3" s="1"/>
  <c r="F24" i="3" s="1"/>
  <c r="E63" i="2"/>
  <c r="F61" i="2"/>
  <c r="E56" i="3" s="1"/>
  <c r="F56" i="3" s="1"/>
  <c r="C7" i="1"/>
  <c r="C6" i="1"/>
  <c r="F58" i="2"/>
  <c r="E66" i="3" s="1"/>
  <c r="F66" i="3" s="1"/>
  <c r="F52" i="2"/>
  <c r="E27" i="3" s="1"/>
  <c r="F49" i="2"/>
  <c r="E26" i="3" s="1"/>
  <c r="F46" i="2"/>
  <c r="E25" i="3" s="1"/>
  <c r="F43" i="2"/>
  <c r="E24" i="3" s="1"/>
  <c r="F40" i="2"/>
  <c r="E126" i="3" s="1"/>
  <c r="F37" i="2"/>
  <c r="E23" i="3" s="1"/>
  <c r="F34" i="2"/>
  <c r="E125" i="3" s="1"/>
  <c r="G125" i="3" s="1"/>
  <c r="G126" i="3" s="1"/>
  <c r="F31" i="2"/>
  <c r="E21" i="3" s="1"/>
  <c r="F28" i="2"/>
  <c r="E95" i="3" s="1"/>
  <c r="G95" i="3" s="1"/>
  <c r="G96" i="3" s="1"/>
  <c r="F17" i="2"/>
  <c r="F14" i="2"/>
  <c r="C19" i="10" l="1"/>
  <c r="E16" i="13"/>
  <c r="C15" i="10"/>
  <c r="D13" i="9"/>
  <c r="J35" i="7"/>
  <c r="F54" i="2"/>
  <c r="E105" i="3"/>
  <c r="G105" i="3" s="1"/>
  <c r="F64" i="2"/>
  <c r="E46" i="3" s="1"/>
  <c r="F46" i="3" s="1"/>
  <c r="E69" i="2"/>
  <c r="D193" i="3"/>
  <c r="F193" i="3" s="1"/>
  <c r="L24" i="7"/>
  <c r="C27" i="10" s="1"/>
  <c r="D29" i="10" s="1"/>
  <c r="E14" i="11"/>
  <c r="E20" i="11" s="1"/>
  <c r="F25" i="3"/>
  <c r="F26" i="3" s="1"/>
  <c r="F27" i="3" s="1"/>
  <c r="D31" i="6"/>
  <c r="F69" i="2"/>
  <c r="C17" i="10"/>
  <c r="D8" i="12"/>
  <c r="E9" i="12" s="1"/>
  <c r="D15" i="9"/>
  <c r="F35" i="7"/>
  <c r="D35" i="7"/>
  <c r="G33" i="7"/>
  <c r="I33" i="7" s="1"/>
  <c r="E18" i="12" s="1"/>
  <c r="D11" i="12" s="1"/>
  <c r="E35" i="7"/>
  <c r="C16" i="7"/>
  <c r="C31" i="6"/>
  <c r="H35" i="7"/>
  <c r="I35" i="7" l="1"/>
  <c r="I37" i="7" s="1"/>
  <c r="C24" i="9"/>
  <c r="D26" i="9" s="1"/>
  <c r="C16" i="10" s="1"/>
  <c r="D20" i="10" s="1"/>
  <c r="G16" i="7"/>
  <c r="C35" i="7"/>
  <c r="J36" i="7" l="1"/>
  <c r="J37" i="7" s="1"/>
  <c r="D31" i="10"/>
  <c r="D28" i="9"/>
  <c r="D23" i="11" s="1"/>
  <c r="E24" i="11" s="1"/>
  <c r="E26" i="11" s="1"/>
  <c r="K16" i="7"/>
  <c r="G35" i="7"/>
  <c r="K37" i="7" l="1"/>
  <c r="C16" i="13"/>
  <c r="C26" i="13" s="1"/>
  <c r="L36" i="7"/>
  <c r="E23" i="13" s="1"/>
  <c r="E26" i="13" s="1"/>
  <c r="E24" i="12"/>
  <c r="L37" i="7" l="1"/>
</calcChain>
</file>

<file path=xl/sharedStrings.xml><?xml version="1.0" encoding="utf-8"?>
<sst xmlns="http://schemas.openxmlformats.org/spreadsheetml/2006/main" count="712" uniqueCount="247">
  <si>
    <t>Soal</t>
  </si>
  <si>
    <t>Pada tanggal 1 September 2009, Joni Mendirikan perusahaan yang bergerak di bidang Perdagangan Komputer dengan nama Joni Trade Computer, selama bulan berjalan melakukan transaksi sebagai berikut :</t>
  </si>
  <si>
    <t>Joni mentransfer kas dari akun pribadi ke akun yang akan digunakan untuk modal (capital) perusahaan sebesar $100,000.-</t>
  </si>
  <si>
    <t>Dibayar sewa kantor (office rent) untuk dua tahun $.12.000.- (Sep 2009 s/d Aug 20011).</t>
  </si>
  <si>
    <t>Dibayar premi asuransi (prepaid insurance) untuk dua tahun sebesar $ 6,000.- (Sep 2009 s/d Aug 2011.</t>
  </si>
  <si>
    <t xml:space="preserve">Dibeli persediaan barang dagang (Marchandise Inventory) sebanyak Rp.50.000.- secara tunai. </t>
  </si>
  <si>
    <t>Dibeli peralatan  kantor (office equipment), seharga $20,000.-. Dibayar tunai $ 5,000.- dan sisanya sebagai hutang.</t>
  </si>
  <si>
    <t>Dibeli perlengkapan (supplies) secara tunai $ 5,000.-</t>
  </si>
  <si>
    <t>Diterima hasil penjualan barang dagang secara tunai Rp.35.000.-</t>
  </si>
  <si>
    <t>Dibayar biaya rupa-rupa (misceleanous exp) $ 4,500.-</t>
  </si>
  <si>
    <t>Diterbitkan faktur untuk penjualan kredit barang dagang seharga Rp. 25.000.-</t>
  </si>
  <si>
    <t>Dibayar beban utilitas (utility exp) $ 2,250.-</t>
  </si>
  <si>
    <t>Dibayar gaji karyawan (wages exp) $ 2,500.-</t>
  </si>
  <si>
    <t>Dibayar hutang sebesar $ 10,000.-</t>
  </si>
  <si>
    <t>Ditarik dana untuk keperluan pribadi (prive) $ 2,500.-</t>
  </si>
  <si>
    <t>Informasi tambahan untuk AJP</t>
  </si>
  <si>
    <t>Perlengkapan (Suplies) yang tersisa pada  bulan 30 Sep 2009 $ 2,000.-</t>
  </si>
  <si>
    <t xml:space="preserve">Hitung Biaya Sewa Kantor (Rent Exp) untuk bulan Sep 2009 </t>
  </si>
  <si>
    <t>Hitung Biaya asuransi (Insurance Exp) untuk bulan Sep 2009</t>
  </si>
  <si>
    <t>Diminta</t>
  </si>
  <si>
    <t>Bukukanlah transaksi tersebut diatas sampai menjadi laporan keuangan untuk bulan September 2009 :</t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</si>
  <si>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Buat ayat jurnal dan ayat jurnal penyesuaian yang diperlukan.</t>
    </r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</si>
  <si>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Buat buku besar (general ledger).</t>
    </r>
  </si>
  <si>
    <r>
      <t>c.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Susunlah worksheet</t>
    </r>
  </si>
  <si>
    <r>
      <t>d.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Buat Laba Rugi (P&amp;L), Neraca (Balance sheet) dan laporan perubahan modal (Statement of Owner Equity)</t>
    </r>
  </si>
  <si>
    <t>Selamat Mengerjakan Secara Mandiri</t>
  </si>
  <si>
    <t>MATA KULIAH</t>
  </si>
  <si>
    <t>: PENGANTAR AKUNTANSI 1</t>
  </si>
  <si>
    <t>DOSEN</t>
  </si>
  <si>
    <t>JURNAL UMUM (GENERAL JOURNAL)</t>
  </si>
  <si>
    <t>TANGGAL</t>
  </si>
  <si>
    <t>KETERANGAN</t>
  </si>
  <si>
    <t>DEBET</t>
  </si>
  <si>
    <t>KREDIT</t>
  </si>
  <si>
    <t>AYAT JURNAL PENYESUAIAN</t>
  </si>
  <si>
    <t>JONY TRADE COMPUTER</t>
  </si>
  <si>
    <t>Periode : 01 September 2009 s.d 31 September 2009</t>
  </si>
  <si>
    <t>Kas (Cash)</t>
  </si>
  <si>
    <t>Sewa dibayar dimuka (Prepaid Rent)</t>
  </si>
  <si>
    <t>Assuransi dibayar dimuka (Prepaid Insurance)</t>
  </si>
  <si>
    <t>Peralatan Kantor (Office Equipment)</t>
  </si>
  <si>
    <t>Perlengkapan (Supplies)</t>
  </si>
  <si>
    <t>Persediaan Barang (Merchandise Inventory)</t>
  </si>
  <si>
    <t>Penjualan Barang Dagangan (Sales)</t>
  </si>
  <si>
    <t>Biaya Rupa-Rupa (Misceleanous Expense)</t>
  </si>
  <si>
    <t>Piutang (Account Receivable)</t>
  </si>
  <si>
    <t>Hutang (Account Payable)</t>
  </si>
  <si>
    <t>Biaya Utilitas (Utility Expense)</t>
  </si>
  <si>
    <t>Biaya Gaji Karyawan (Wages Expense)</t>
  </si>
  <si>
    <t>Prive (Prive)</t>
  </si>
  <si>
    <t>Biaya Perlengkapan (Supplies Expense)</t>
  </si>
  <si>
    <t>Biaya Sewa (Rent Expense)</t>
  </si>
  <si>
    <t>Sewa Dibayar dimuka (Prepaid Rent)</t>
  </si>
  <si>
    <t>Biaya Assuransi (Insurance Expense)</t>
  </si>
  <si>
    <t>BUKU BESAR (GENERAL LEDGER)</t>
  </si>
  <si>
    <t>NO BUKTI</t>
  </si>
  <si>
    <t>Ref</t>
  </si>
  <si>
    <t>REF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</si>
  <si>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</si>
  <si>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</si>
  <si>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</si>
  <si>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</si>
  <si>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</si>
  <si>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</si>
  <si>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</si>
  <si>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</si>
  <si>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</si>
  <si>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</si>
  <si>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</si>
  <si>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</si>
  <si>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</si>
  <si>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Data Akun</t>
  </si>
  <si>
    <t>Aktiva Tetap</t>
  </si>
  <si>
    <t>(Metode Perpetual)</t>
  </si>
  <si>
    <t>Pembelian Barang</t>
  </si>
  <si>
    <t>(Metode Periodik)</t>
  </si>
  <si>
    <t>Hutang</t>
  </si>
  <si>
    <t>110-001</t>
  </si>
  <si>
    <t>110-002</t>
  </si>
  <si>
    <t>110-003</t>
  </si>
  <si>
    <t>110-004</t>
  </si>
  <si>
    <t>110-005</t>
  </si>
  <si>
    <t>110-006</t>
  </si>
  <si>
    <t>110</t>
  </si>
  <si>
    <t>120-001</t>
  </si>
  <si>
    <t>210-001</t>
  </si>
  <si>
    <t>Modal</t>
  </si>
  <si>
    <t>310-001</t>
  </si>
  <si>
    <t>310-002</t>
  </si>
  <si>
    <r>
      <t>Modal Tn Jony (</t>
    </r>
    <r>
      <rPr>
        <i/>
        <sz val="10"/>
        <color theme="1"/>
        <rFont val="Calibri"/>
        <family val="2"/>
        <scheme val="minor"/>
      </rPr>
      <t>Equity</t>
    </r>
    <r>
      <rPr>
        <sz val="10"/>
        <color theme="1"/>
        <rFont val="Calibri"/>
        <family val="2"/>
        <charset val="1"/>
        <scheme val="minor"/>
      </rPr>
      <t>)</t>
    </r>
  </si>
  <si>
    <r>
      <t>Laba Ditahan (</t>
    </r>
    <r>
      <rPr>
        <i/>
        <sz val="10"/>
        <color theme="1"/>
        <rFont val="Calibri"/>
        <family val="2"/>
        <scheme val="minor"/>
      </rPr>
      <t>Retain Earning)</t>
    </r>
  </si>
  <si>
    <r>
      <t xml:space="preserve">Laba Tahun Berjalan </t>
    </r>
    <r>
      <rPr>
        <sz val="10"/>
        <color theme="1"/>
        <rFont val="Calibri"/>
        <family val="2"/>
        <scheme val="minor"/>
      </rPr>
      <t>(</t>
    </r>
    <r>
      <rPr>
        <i/>
        <sz val="10"/>
        <color theme="1"/>
        <rFont val="Calibri"/>
        <family val="2"/>
        <scheme val="minor"/>
      </rPr>
      <t>Provit)</t>
    </r>
  </si>
  <si>
    <t>Harga Pokok Penjualan (COGS)</t>
  </si>
  <si>
    <r>
      <t>Harga Pokok Penjualan (</t>
    </r>
    <r>
      <rPr>
        <i/>
        <sz val="10"/>
        <color theme="1"/>
        <rFont val="Calibri"/>
        <family val="2"/>
        <scheme val="minor"/>
      </rPr>
      <t>COGS</t>
    </r>
    <r>
      <rPr>
        <sz val="10"/>
        <color theme="1"/>
        <rFont val="Calibri"/>
        <family val="2"/>
        <charset val="1"/>
        <scheme val="minor"/>
      </rPr>
      <t>)</t>
    </r>
  </si>
  <si>
    <t>Biaya (Expenses)</t>
  </si>
  <si>
    <r>
      <t xml:space="preserve">Biaya Sewa </t>
    </r>
    <r>
      <rPr>
        <i/>
        <sz val="10"/>
        <color theme="1"/>
        <rFont val="Calibri"/>
        <family val="2"/>
        <scheme val="minor"/>
      </rPr>
      <t>(Rent Expense)</t>
    </r>
  </si>
  <si>
    <r>
      <t xml:space="preserve">Biaya Assuransi </t>
    </r>
    <r>
      <rPr>
        <i/>
        <sz val="10"/>
        <color theme="1"/>
        <rFont val="Calibri"/>
        <family val="2"/>
        <scheme val="minor"/>
      </rPr>
      <t>(Insurance Expense)</t>
    </r>
  </si>
  <si>
    <r>
      <t xml:space="preserve">Biaya Gaji </t>
    </r>
    <r>
      <rPr>
        <i/>
        <sz val="10"/>
        <color theme="1"/>
        <rFont val="Calibri"/>
        <family val="2"/>
        <scheme val="minor"/>
      </rPr>
      <t>(Wages Expense)</t>
    </r>
  </si>
  <si>
    <r>
      <t xml:space="preserve">Biaya Perlengkapan </t>
    </r>
    <r>
      <rPr>
        <i/>
        <sz val="10"/>
        <color theme="1"/>
        <rFont val="Calibri"/>
        <family val="2"/>
        <scheme val="minor"/>
      </rPr>
      <t>(Supplies Expense)</t>
    </r>
  </si>
  <si>
    <t>Biaya Utility (Utility Expense)</t>
  </si>
  <si>
    <t>D</t>
  </si>
  <si>
    <t>K</t>
  </si>
  <si>
    <t>NAMA AKUN :</t>
  </si>
  <si>
    <t>SALDO</t>
  </si>
  <si>
    <t>Nomor Akun :</t>
  </si>
  <si>
    <t xml:space="preserve">Aktiva Lancar </t>
  </si>
  <si>
    <r>
      <t xml:space="preserve">Kas </t>
    </r>
    <r>
      <rPr>
        <i/>
        <sz val="10"/>
        <color theme="1"/>
        <rFont val="Calibri"/>
        <family val="2"/>
        <scheme val="minor"/>
      </rPr>
      <t>(Cash)</t>
    </r>
  </si>
  <si>
    <r>
      <t xml:space="preserve">Piutang </t>
    </r>
    <r>
      <rPr>
        <i/>
        <sz val="10"/>
        <color theme="1"/>
        <rFont val="Calibri"/>
        <family val="2"/>
        <scheme val="minor"/>
      </rPr>
      <t>(Account Receivable)</t>
    </r>
  </si>
  <si>
    <r>
      <t xml:space="preserve">Assuransi dibayar dimuka </t>
    </r>
    <r>
      <rPr>
        <i/>
        <sz val="10"/>
        <color theme="1"/>
        <rFont val="Calibri"/>
        <family val="2"/>
        <scheme val="minor"/>
      </rPr>
      <t>(Prepaid Insurance)</t>
    </r>
  </si>
  <si>
    <r>
      <t xml:space="preserve">Sewa dibayar dimuka </t>
    </r>
    <r>
      <rPr>
        <i/>
        <sz val="10"/>
        <color theme="1"/>
        <rFont val="Calibri"/>
        <family val="2"/>
        <scheme val="minor"/>
      </rPr>
      <t>(Prepaid Rent)</t>
    </r>
  </si>
  <si>
    <r>
      <t xml:space="preserve">Perlengkapan </t>
    </r>
    <r>
      <rPr>
        <i/>
        <sz val="10"/>
        <color theme="1"/>
        <rFont val="Calibri"/>
        <family val="2"/>
        <scheme val="minor"/>
      </rPr>
      <t>(Supplies)</t>
    </r>
  </si>
  <si>
    <r>
      <t xml:space="preserve">Persediaan Barang </t>
    </r>
    <r>
      <rPr>
        <i/>
        <sz val="10"/>
        <color theme="1"/>
        <rFont val="Calibri"/>
        <family val="2"/>
        <scheme val="minor"/>
      </rPr>
      <t>(Merchandise Inventory)</t>
    </r>
  </si>
  <si>
    <r>
      <t xml:space="preserve">Peralatan </t>
    </r>
    <r>
      <rPr>
        <i/>
        <sz val="10"/>
        <color theme="1"/>
        <rFont val="Calibri"/>
        <family val="2"/>
        <scheme val="minor"/>
      </rPr>
      <t>(Equipment)</t>
    </r>
  </si>
  <si>
    <r>
      <t xml:space="preserve">Hutang Usaha </t>
    </r>
    <r>
      <rPr>
        <i/>
        <sz val="10"/>
        <color theme="1"/>
        <rFont val="Calibri"/>
        <family val="2"/>
        <scheme val="minor"/>
      </rPr>
      <t>(Account Payable)</t>
    </r>
  </si>
  <si>
    <r>
      <t xml:space="preserve">Discount Penjualan </t>
    </r>
    <r>
      <rPr>
        <i/>
        <sz val="10"/>
        <color theme="1"/>
        <rFont val="Calibri"/>
        <family val="2"/>
        <scheme val="minor"/>
      </rPr>
      <t>(Sales Discount)</t>
    </r>
  </si>
  <si>
    <r>
      <t>Penjualan Barang</t>
    </r>
    <r>
      <rPr>
        <i/>
        <sz val="10"/>
        <color theme="1"/>
        <rFont val="Calibri"/>
        <family val="2"/>
        <scheme val="minor"/>
      </rPr>
      <t xml:space="preserve"> (Sales)</t>
    </r>
  </si>
  <si>
    <t>Biaya Rupa-Rupa (Misceleanous)</t>
  </si>
  <si>
    <t>610-005</t>
  </si>
  <si>
    <t>610-001</t>
  </si>
  <si>
    <t>610-002</t>
  </si>
  <si>
    <t>610-003</t>
  </si>
  <si>
    <t>610-004</t>
  </si>
  <si>
    <t>610-006</t>
  </si>
  <si>
    <t>Other</t>
  </si>
  <si>
    <t>620-001</t>
  </si>
  <si>
    <t>Prive</t>
  </si>
  <si>
    <t>Retur Pembelian Barang</t>
  </si>
  <si>
    <r>
      <t xml:space="preserve">Pembelian Barang </t>
    </r>
    <r>
      <rPr>
        <i/>
        <sz val="10"/>
        <color theme="1"/>
        <rFont val="Calibri"/>
        <family val="2"/>
        <scheme val="minor"/>
      </rPr>
      <t>(Purchase)</t>
    </r>
  </si>
  <si>
    <t>Penyetoran Modal Pak Jony</t>
  </si>
  <si>
    <t>Pembayaran Sewa dibayar dimuka</t>
  </si>
  <si>
    <t>NO</t>
  </si>
  <si>
    <t>Pembelian Barang Dagangan</t>
  </si>
  <si>
    <t>Pembayaran Assuransi dibayar dimuka</t>
  </si>
  <si>
    <t>Pembelian Peralatan</t>
  </si>
  <si>
    <t xml:space="preserve"> </t>
  </si>
  <si>
    <t>Pembelian Perlengkapan</t>
  </si>
  <si>
    <t>Penjualan Barang Dagangan</t>
  </si>
  <si>
    <t>Biaya Rupa-Rupa</t>
  </si>
  <si>
    <t>Biaya Utilitis</t>
  </si>
  <si>
    <t>Biaya Gaji Karyawan</t>
  </si>
  <si>
    <t>Pembayaran Cicilan Hutang</t>
  </si>
  <si>
    <t>Pengambilan Prive</t>
  </si>
  <si>
    <t>JU1</t>
  </si>
  <si>
    <t>JU2</t>
  </si>
  <si>
    <t>JU3</t>
  </si>
  <si>
    <t>JU4</t>
  </si>
  <si>
    <t>JU5</t>
  </si>
  <si>
    <t>JU6</t>
  </si>
  <si>
    <t>JU7</t>
  </si>
  <si>
    <t>JU8</t>
  </si>
  <si>
    <t>JU10</t>
  </si>
  <si>
    <t>JU11</t>
  </si>
  <si>
    <t>JU12</t>
  </si>
  <si>
    <t>JU13</t>
  </si>
  <si>
    <t>JU9</t>
  </si>
  <si>
    <t>Pembayaran Assuransi dimuka</t>
  </si>
  <si>
    <t>AJP3</t>
  </si>
  <si>
    <t>Biaya Assuransi dibayar dimuka</t>
  </si>
  <si>
    <t>Pembayaran Sewa</t>
  </si>
  <si>
    <t>Biaya Sewa</t>
  </si>
  <si>
    <t>AJP2</t>
  </si>
  <si>
    <t>Biaya Perlengkapan</t>
  </si>
  <si>
    <t>AJP1</t>
  </si>
  <si>
    <t>Harga Pokok Penjualan (Cost Of The Goods Sold/COGS)</t>
  </si>
  <si>
    <t>Persedian Barang Dagangan</t>
  </si>
  <si>
    <t>Penyetoran Modal</t>
  </si>
  <si>
    <t>Pembayaran Gaji Karyawan</t>
  </si>
  <si>
    <t>Biaya Utilities</t>
  </si>
  <si>
    <t>Biaya Lain-Lain</t>
  </si>
  <si>
    <t>Biaya Assuransi</t>
  </si>
  <si>
    <t>NERACA SALDO (TRIAL BALANCE)</t>
  </si>
  <si>
    <t>Jumlah</t>
  </si>
  <si>
    <t>NO AKUN</t>
  </si>
  <si>
    <t>per 30 September 2009</t>
  </si>
  <si>
    <t>Pembayaran Hutang</t>
  </si>
  <si>
    <t>Neraca Saldo</t>
  </si>
  <si>
    <t>Penyesuaian</t>
  </si>
  <si>
    <t>Neraca Saldo Setelah Penyesuaian</t>
  </si>
  <si>
    <t>Laporan Rugi Laba</t>
  </si>
  <si>
    <t>Neraca</t>
  </si>
  <si>
    <t>Debet</t>
  </si>
  <si>
    <t>Kredit</t>
  </si>
  <si>
    <t>TUGAS 2 (PERUSAHAAN DAGANG)</t>
  </si>
  <si>
    <t>s.d 30 September 2009</t>
  </si>
  <si>
    <r>
      <t>Biaya Utility (</t>
    </r>
    <r>
      <rPr>
        <i/>
        <sz val="10"/>
        <color theme="1"/>
        <rFont val="Calibri"/>
        <family val="2"/>
        <scheme val="minor"/>
      </rPr>
      <t>Utility Expense</t>
    </r>
    <r>
      <rPr>
        <sz val="10"/>
        <color theme="1"/>
        <rFont val="Calibri"/>
        <family val="2"/>
        <charset val="1"/>
        <scheme val="minor"/>
      </rPr>
      <t>)</t>
    </r>
  </si>
  <si>
    <r>
      <t>Biaya Rupa-Rupa (</t>
    </r>
    <r>
      <rPr>
        <i/>
        <sz val="10"/>
        <color theme="1"/>
        <rFont val="Calibri"/>
        <family val="2"/>
        <scheme val="minor"/>
      </rPr>
      <t>Misceleanous</t>
    </r>
    <r>
      <rPr>
        <sz val="10"/>
        <color theme="1"/>
        <rFont val="Calibri"/>
        <family val="2"/>
        <charset val="1"/>
        <scheme val="minor"/>
      </rPr>
      <t>)</t>
    </r>
  </si>
  <si>
    <r>
      <t>Biaya Perlengkapan (</t>
    </r>
    <r>
      <rPr>
        <i/>
        <sz val="10"/>
        <color theme="1"/>
        <rFont val="Calibri"/>
        <family val="2"/>
        <scheme val="minor"/>
      </rPr>
      <t>Supplies Expense</t>
    </r>
    <r>
      <rPr>
        <sz val="10"/>
        <color theme="1"/>
        <rFont val="Calibri"/>
        <family val="2"/>
        <charset val="1"/>
        <scheme val="minor"/>
      </rPr>
      <t>)</t>
    </r>
  </si>
  <si>
    <r>
      <t>Biaya Sewa (</t>
    </r>
    <r>
      <rPr>
        <i/>
        <sz val="10"/>
        <color theme="1"/>
        <rFont val="Calibri"/>
        <family val="2"/>
        <scheme val="minor"/>
      </rPr>
      <t>Rent Expense</t>
    </r>
    <r>
      <rPr>
        <sz val="10"/>
        <color theme="1"/>
        <rFont val="Calibri"/>
        <family val="2"/>
        <charset val="1"/>
        <scheme val="minor"/>
      </rPr>
      <t>)</t>
    </r>
  </si>
  <si>
    <r>
      <t xml:space="preserve">Biaya Assuransi </t>
    </r>
    <r>
      <rPr>
        <i/>
        <sz val="10"/>
        <color theme="1"/>
        <rFont val="Calibri"/>
        <family val="2"/>
        <scheme val="minor"/>
      </rPr>
      <t>(Insurance Expense</t>
    </r>
    <r>
      <rPr>
        <sz val="10"/>
        <color theme="1"/>
        <rFont val="Calibri"/>
        <family val="2"/>
        <charset val="1"/>
        <scheme val="minor"/>
      </rPr>
      <t>)</t>
    </r>
  </si>
  <si>
    <t>01</t>
  </si>
  <si>
    <t>02</t>
  </si>
  <si>
    <t>03</t>
  </si>
  <si>
    <t>Sisa Persediaan Barang $ 10,000.-</t>
  </si>
  <si>
    <t>No Akun</t>
  </si>
  <si>
    <t>Keterangan</t>
  </si>
  <si>
    <t>TUGAS 1</t>
  </si>
  <si>
    <t>LAPORAN LABA RUGI (INCOME STATEMENT)</t>
  </si>
  <si>
    <t>Pendapatan</t>
  </si>
  <si>
    <t>STIE AHMAD DAHLAN</t>
  </si>
  <si>
    <t>LAPORAN ARUS KAS (CASH FLOW STATEMENT)</t>
  </si>
  <si>
    <t>Kenaikan piutang Usaha</t>
  </si>
  <si>
    <t>Kenaikan hutang Usaha</t>
  </si>
  <si>
    <t>Pembelian Aktiva Tetap</t>
  </si>
  <si>
    <t>ARUS KAS DARI AKTIVITAS PENDANAAN</t>
  </si>
  <si>
    <t>Arus kas bersih dari aktivitas Pendanaan</t>
  </si>
  <si>
    <t>Jumlah arus kas bersih</t>
  </si>
  <si>
    <t>Ditambah :</t>
  </si>
  <si>
    <t>Investasi Tambahan</t>
  </si>
  <si>
    <t>Laba</t>
  </si>
  <si>
    <t>Dikurangi:</t>
  </si>
  <si>
    <t>Ikhtisar R/L</t>
  </si>
  <si>
    <t/>
  </si>
  <si>
    <t>Rugi</t>
  </si>
  <si>
    <r>
      <t xml:space="preserve">NERACA LAJUR </t>
    </r>
    <r>
      <rPr>
        <b/>
        <i/>
        <sz val="10"/>
        <color theme="1"/>
        <rFont val="Calibri"/>
        <family val="2"/>
        <scheme val="minor"/>
      </rPr>
      <t>(WORKSHEET</t>
    </r>
    <r>
      <rPr>
        <b/>
        <sz val="10"/>
        <color theme="1"/>
        <rFont val="Calibri"/>
        <family val="2"/>
        <scheme val="minor"/>
      </rPr>
      <t>)</t>
    </r>
  </si>
  <si>
    <r>
      <t>Laba Kotor (</t>
    </r>
    <r>
      <rPr>
        <b/>
        <i/>
        <sz val="10"/>
        <color theme="1"/>
        <rFont val="Calibri"/>
        <family val="2"/>
        <scheme val="minor"/>
      </rPr>
      <t>Gross Profit</t>
    </r>
    <r>
      <rPr>
        <b/>
        <sz val="10"/>
        <color theme="1"/>
        <rFont val="Calibri"/>
        <family val="2"/>
        <scheme val="minor"/>
      </rPr>
      <t>)</t>
    </r>
  </si>
  <si>
    <t>Biaya-Biaya (Expenses)</t>
  </si>
  <si>
    <r>
      <t>Biaya-Biaya (</t>
    </r>
    <r>
      <rPr>
        <i/>
        <sz val="10"/>
        <color theme="1"/>
        <rFont val="Calibri"/>
        <family val="2"/>
        <scheme val="minor"/>
      </rPr>
      <t>Expenses)</t>
    </r>
    <r>
      <rPr>
        <sz val="10"/>
        <color theme="1"/>
        <rFont val="Calibri"/>
        <family val="2"/>
        <charset val="1"/>
        <scheme val="minor"/>
      </rPr>
      <t xml:space="preserve"> :</t>
    </r>
  </si>
  <si>
    <r>
      <t>Total Biaya (</t>
    </r>
    <r>
      <rPr>
        <b/>
        <i/>
        <sz val="10"/>
        <color theme="1"/>
        <rFont val="Calibri"/>
        <family val="2"/>
        <scheme val="minor"/>
      </rPr>
      <t>Expenses</t>
    </r>
    <r>
      <rPr>
        <b/>
        <sz val="10"/>
        <color theme="1"/>
        <rFont val="Calibri"/>
        <family val="2"/>
        <scheme val="minor"/>
      </rPr>
      <t>)</t>
    </r>
  </si>
  <si>
    <r>
      <t>Rugi / Laba (</t>
    </r>
    <r>
      <rPr>
        <b/>
        <i/>
        <sz val="10"/>
        <color theme="1"/>
        <rFont val="Calibri"/>
        <family val="2"/>
        <scheme val="minor"/>
      </rPr>
      <t>Net Income</t>
    </r>
    <r>
      <rPr>
        <b/>
        <sz val="10"/>
        <color theme="1"/>
        <rFont val="Calibri"/>
        <family val="2"/>
        <scheme val="minor"/>
      </rPr>
      <t>)</t>
    </r>
  </si>
  <si>
    <t>Untuk tahun yang berakhir 30 September 2009</t>
  </si>
  <si>
    <t>Perlengkapan &amp; Assuransi &amp; Sewa dibayar dimuka</t>
  </si>
  <si>
    <r>
      <t>Pendapatan (</t>
    </r>
    <r>
      <rPr>
        <i/>
        <sz val="10"/>
        <color theme="1"/>
        <rFont val="Calibri"/>
        <family val="2"/>
        <scheme val="minor"/>
      </rPr>
      <t>Revenue</t>
    </r>
    <r>
      <rPr>
        <sz val="10"/>
        <color theme="1"/>
        <rFont val="Calibri"/>
        <family val="2"/>
        <charset val="1"/>
        <scheme val="minor"/>
      </rPr>
      <t>)</t>
    </r>
  </si>
  <si>
    <r>
      <t>ARUS KAS DARI AKTIVITAS OPERASI (</t>
    </r>
    <r>
      <rPr>
        <b/>
        <i/>
        <sz val="10"/>
        <color theme="1"/>
        <rFont val="Calibri"/>
        <family val="2"/>
        <scheme val="minor"/>
      </rPr>
      <t>Cash Flow From Operating Activities</t>
    </r>
    <r>
      <rPr>
        <b/>
        <sz val="10"/>
        <color theme="1"/>
        <rFont val="Calibri"/>
        <family val="2"/>
        <scheme val="minor"/>
      </rPr>
      <t>)</t>
    </r>
  </si>
  <si>
    <r>
      <t>ARUS KAS DARI AKTIVITAS INVESTASI (</t>
    </r>
    <r>
      <rPr>
        <b/>
        <i/>
        <sz val="10"/>
        <color theme="1"/>
        <rFont val="Calibri"/>
        <family val="2"/>
        <scheme val="minor"/>
      </rPr>
      <t>Cash Flow From Investing Activities</t>
    </r>
    <r>
      <rPr>
        <b/>
        <sz val="10"/>
        <color theme="1"/>
        <rFont val="Calibri"/>
        <family val="2"/>
        <scheme val="minor"/>
      </rPr>
      <t>)</t>
    </r>
  </si>
  <si>
    <r>
      <t>Arus kas bersih dari aktivitas operasi (</t>
    </r>
    <r>
      <rPr>
        <b/>
        <i/>
        <sz val="10"/>
        <color theme="1"/>
        <rFont val="Calibri"/>
        <family val="2"/>
        <scheme val="minor"/>
      </rPr>
      <t>Net Cash Flow From Operating Activities</t>
    </r>
    <r>
      <rPr>
        <b/>
        <sz val="10"/>
        <color theme="1"/>
        <rFont val="Calibri"/>
        <family val="2"/>
        <scheme val="minor"/>
      </rPr>
      <t>)</t>
    </r>
  </si>
  <si>
    <r>
      <t>Arus kas bersih dari aktivitas Investasi (</t>
    </r>
    <r>
      <rPr>
        <b/>
        <i/>
        <sz val="10"/>
        <color theme="1"/>
        <rFont val="Calibri"/>
        <family val="2"/>
        <scheme val="minor"/>
      </rPr>
      <t>Net Cash Flow From Investing Activities</t>
    </r>
    <r>
      <rPr>
        <b/>
        <sz val="10"/>
        <color theme="1"/>
        <rFont val="Calibri"/>
        <family val="2"/>
        <scheme val="minor"/>
      </rPr>
      <t>)</t>
    </r>
  </si>
  <si>
    <r>
      <t>LAPORAN PERUBAHAN MODAL (</t>
    </r>
    <r>
      <rPr>
        <b/>
        <i/>
        <sz val="10"/>
        <color theme="1"/>
        <rFont val="Calibri"/>
        <family val="2"/>
        <scheme val="minor"/>
      </rPr>
      <t>STATEMENT OF OWNER EQUITY</t>
    </r>
    <r>
      <rPr>
        <b/>
        <sz val="10"/>
        <color theme="1"/>
        <rFont val="Calibri"/>
        <family val="2"/>
        <scheme val="minor"/>
      </rPr>
      <t>)</t>
    </r>
  </si>
  <si>
    <t>As Of 30 September 2009</t>
  </si>
  <si>
    <t>Modal Awal Jony</t>
  </si>
  <si>
    <t>Rugi(Loss)</t>
  </si>
  <si>
    <t>Modal Akhir Jony</t>
  </si>
  <si>
    <t>TUGAS 2</t>
  </si>
  <si>
    <t>NERACA (BALANCE SHEET)</t>
  </si>
  <si>
    <t>AKTIVA</t>
  </si>
  <si>
    <t>AKTIVA LANCAR</t>
  </si>
  <si>
    <t>HUTANG (LIABILITY)</t>
  </si>
  <si>
    <t>AKTIVA TETAP</t>
  </si>
  <si>
    <t>MODAL (EQUITY)</t>
  </si>
  <si>
    <r>
      <t>Peralatan (</t>
    </r>
    <r>
      <rPr>
        <i/>
        <sz val="10"/>
        <color theme="1"/>
        <rFont val="Calibri"/>
        <family val="2"/>
        <scheme val="minor"/>
      </rPr>
      <t>Equipment</t>
    </r>
    <r>
      <rPr>
        <sz val="10"/>
        <color theme="1"/>
        <rFont val="Calibri"/>
        <family val="2"/>
        <charset val="1"/>
        <scheme val="minor"/>
      </rPr>
      <t>)</t>
    </r>
  </si>
  <si>
    <r>
      <t>Perlengkapan (</t>
    </r>
    <r>
      <rPr>
        <i/>
        <sz val="10"/>
        <color theme="1"/>
        <rFont val="Calibri"/>
        <family val="2"/>
        <scheme val="minor"/>
      </rPr>
      <t>Supplies</t>
    </r>
    <r>
      <rPr>
        <sz val="10"/>
        <color theme="1"/>
        <rFont val="Calibri"/>
        <family val="2"/>
        <charset val="1"/>
        <scheme val="minor"/>
      </rPr>
      <t>)</t>
    </r>
  </si>
  <si>
    <r>
      <t>Sewa dibayar dimuka (</t>
    </r>
    <r>
      <rPr>
        <i/>
        <sz val="10"/>
        <color theme="1"/>
        <rFont val="Calibri"/>
        <family val="2"/>
        <scheme val="minor"/>
      </rPr>
      <t>Prepaid Rent</t>
    </r>
    <r>
      <rPr>
        <sz val="10"/>
        <color theme="1"/>
        <rFont val="Calibri"/>
        <family val="2"/>
        <charset val="1"/>
        <scheme val="minor"/>
      </rPr>
      <t>)</t>
    </r>
  </si>
  <si>
    <r>
      <t>Assuransi dibayar dimuka (</t>
    </r>
    <r>
      <rPr>
        <i/>
        <sz val="10"/>
        <color theme="1"/>
        <rFont val="Calibri"/>
        <family val="2"/>
        <scheme val="minor"/>
      </rPr>
      <t>Prepaid Insurance</t>
    </r>
    <r>
      <rPr>
        <sz val="10"/>
        <color theme="1"/>
        <rFont val="Calibri"/>
        <family val="2"/>
        <charset val="1"/>
        <scheme val="minor"/>
      </rPr>
      <t>)</t>
    </r>
  </si>
  <si>
    <r>
      <t>Piutang (</t>
    </r>
    <r>
      <rPr>
        <i/>
        <sz val="10"/>
        <color theme="1"/>
        <rFont val="Calibri"/>
        <family val="2"/>
        <scheme val="minor"/>
      </rPr>
      <t>Account Receivable</t>
    </r>
    <r>
      <rPr>
        <sz val="10"/>
        <color theme="1"/>
        <rFont val="Calibri"/>
        <family val="2"/>
        <charset val="1"/>
        <scheme val="minor"/>
      </rPr>
      <t>)</t>
    </r>
  </si>
  <si>
    <r>
      <t xml:space="preserve">Kas </t>
    </r>
    <r>
      <rPr>
        <i/>
        <sz val="10"/>
        <color theme="1"/>
        <rFont val="Calibri"/>
        <family val="2"/>
        <scheme val="minor"/>
      </rPr>
      <t>(Cash</t>
    </r>
    <r>
      <rPr>
        <sz val="10"/>
        <color theme="1"/>
        <rFont val="Calibri"/>
        <family val="2"/>
        <charset val="1"/>
        <scheme val="minor"/>
      </rPr>
      <t>)</t>
    </r>
  </si>
  <si>
    <r>
      <t>Hutang Usaha (</t>
    </r>
    <r>
      <rPr>
        <i/>
        <sz val="10"/>
        <color theme="1"/>
        <rFont val="Calibri"/>
        <family val="2"/>
        <scheme val="minor"/>
      </rPr>
      <t>Account Payable</t>
    </r>
    <r>
      <rPr>
        <sz val="10"/>
        <color theme="1"/>
        <rFont val="Calibri"/>
        <family val="2"/>
        <charset val="1"/>
        <scheme val="minor"/>
      </rPr>
      <t>)</t>
    </r>
  </si>
  <si>
    <t>Modal Tn Jony (Equity)</t>
  </si>
  <si>
    <t>: Dipa Teruna Awaloedin, SE, Ak. MM. M.Akt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</si>
</sst>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[$$-409]* #,##0_);_([$$-409]* \(#,##0\);_([$$-409]* &quot;-&quot;_);_(@_)"/>
    <numFmt numFmtId="165" formatCode="0_);\(0\)"/>
    <numFmt numFmtId="166" formatCode="_([$$-409]* #,##0.00_);_([$$-409]* \(#,##0.00\);_([$$-409]* &quot;-&quot;??_);_(@_)"/>
    <numFmt numFmtId="167" formatCode="_(* #,##0_);_(* \(#,##0\);_(* &quot;-&quot;??_);_(@_)"/>
  </numFmts>
  <fonts count="12" x14ac:knownFonts="1">
    <font>
      <sz val="10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7"/>
      <color theme="1"/>
      <name val="Times New Roman"/>
      <family val="1"/>
    </font>
    <font>
      <b/>
      <sz val="10"/>
      <color theme="1"/>
      <name val="Calibri"/>
      <family val="2"/>
      <scheme val="minor"/>
    </font>
    <font>
      <u val="singleAccounting"/>
      <sz val="10"/>
      <color theme="1"/>
      <name val="Calibri"/>
      <family val="2"/>
      <charset val="1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justify" vertical="center"/>
    </xf>
    <xf numFmtId="15" fontId="2" fillId="0" borderId="0" xfId="0" applyNumberFormat="1" applyFont="1" applyAlignment="1">
      <alignment horizontal="justify" vertic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left" indent="2"/>
    </xf>
    <xf numFmtId="0" fontId="5" fillId="0" borderId="8" xfId="0" applyFont="1" applyBorder="1" applyAlignment="1">
      <alignment horizontal="left" vertical="center"/>
    </xf>
    <xf numFmtId="0" fontId="0" fillId="0" borderId="9" xfId="0" applyBorder="1"/>
    <xf numFmtId="0" fontId="0" fillId="0" borderId="11" xfId="0" applyBorder="1"/>
    <xf numFmtId="164" fontId="0" fillId="0" borderId="0" xfId="1" applyNumberFormat="1" applyFont="1" applyAlignment="1">
      <alignment horizontal="center"/>
    </xf>
    <xf numFmtId="164" fontId="5" fillId="0" borderId="2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/>
    </xf>
    <xf numFmtId="164" fontId="5" fillId="0" borderId="5" xfId="1" applyNumberFormat="1" applyFont="1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164" fontId="5" fillId="0" borderId="4" xfId="1" applyNumberFormat="1" applyFont="1" applyBorder="1" applyAlignment="1">
      <alignment horizontal="center"/>
    </xf>
    <xf numFmtId="164" fontId="5" fillId="0" borderId="5" xfId="1" applyNumberFormat="1" applyFont="1" applyBorder="1" applyAlignment="1">
      <alignment horizontal="center"/>
    </xf>
    <xf numFmtId="164" fontId="0" fillId="0" borderId="9" xfId="1" applyNumberFormat="1" applyFont="1" applyBorder="1" applyAlignment="1">
      <alignment horizontal="center"/>
    </xf>
    <xf numFmtId="164" fontId="0" fillId="0" borderId="10" xfId="1" applyNumberFormat="1" applyFont="1" applyBorder="1" applyAlignment="1">
      <alignment horizontal="center"/>
    </xf>
    <xf numFmtId="164" fontId="5" fillId="0" borderId="11" xfId="1" applyNumberFormat="1" applyFont="1" applyBorder="1" applyAlignment="1">
      <alignment horizontal="center"/>
    </xf>
    <xf numFmtId="164" fontId="5" fillId="0" borderId="12" xfId="1" applyNumberFormat="1" applyFont="1" applyBorder="1" applyAlignment="1">
      <alignment horizontal="center"/>
    </xf>
    <xf numFmtId="164" fontId="0" fillId="0" borderId="0" xfId="0" applyNumberFormat="1"/>
    <xf numFmtId="41" fontId="0" fillId="0" borderId="0" xfId="1" applyFont="1" applyAlignment="1">
      <alignment vertical="center"/>
    </xf>
    <xf numFmtId="164" fontId="6" fillId="0" borderId="7" xfId="1" applyNumberFormat="1" applyFont="1" applyBorder="1" applyAlignment="1">
      <alignment horizontal="center"/>
    </xf>
    <xf numFmtId="0" fontId="7" fillId="0" borderId="0" xfId="0" applyFont="1"/>
    <xf numFmtId="14" fontId="7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5" fontId="7" fillId="0" borderId="0" xfId="0" applyNumberFormat="1" applyFont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7" fillId="0" borderId="13" xfId="0" applyFont="1" applyBorder="1" applyAlignment="1">
      <alignment horizontal="center"/>
    </xf>
    <xf numFmtId="49" fontId="8" fillId="0" borderId="14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16" fontId="0" fillId="0" borderId="0" xfId="0" quotePrefix="1" applyNumberForma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5" fontId="7" fillId="0" borderId="19" xfId="0" applyNumberFormat="1" applyFont="1" applyBorder="1" applyAlignment="1">
      <alignment horizontal="center" vertical="center"/>
    </xf>
    <xf numFmtId="3" fontId="0" fillId="0" borderId="0" xfId="0" applyNumberFormat="1"/>
    <xf numFmtId="3" fontId="5" fillId="0" borderId="1" xfId="0" applyNumberFormat="1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 vertical="center"/>
    </xf>
    <xf numFmtId="3" fontId="7" fillId="0" borderId="19" xfId="0" applyNumberFormat="1" applyFont="1" applyBorder="1" applyAlignment="1">
      <alignment horizontal="center" vertical="center"/>
    </xf>
    <xf numFmtId="3" fontId="7" fillId="0" borderId="19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left" vertical="center"/>
    </xf>
    <xf numFmtId="164" fontId="0" fillId="0" borderId="11" xfId="1" applyNumberFormat="1" applyFont="1" applyBorder="1" applyAlignment="1">
      <alignment horizontal="center"/>
    </xf>
    <xf numFmtId="164" fontId="0" fillId="0" borderId="21" xfId="1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3" fontId="7" fillId="0" borderId="20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164" fontId="5" fillId="0" borderId="11" xfId="1" applyNumberFormat="1" applyFont="1" applyBorder="1" applyAlignment="1">
      <alignment horizontal="center" vertical="center"/>
    </xf>
    <xf numFmtId="164" fontId="5" fillId="0" borderId="12" xfId="1" applyNumberFormat="1" applyFont="1" applyBorder="1" applyAlignment="1">
      <alignment horizontal="center" vertical="center"/>
    </xf>
    <xf numFmtId="164" fontId="0" fillId="0" borderId="0" xfId="1" applyNumberFormat="1" applyFont="1"/>
    <xf numFmtId="0" fontId="0" fillId="0" borderId="19" xfId="0" applyBorder="1"/>
    <xf numFmtId="164" fontId="0" fillId="0" borderId="4" xfId="1" applyNumberFormat="1" applyFont="1" applyBorder="1"/>
    <xf numFmtId="164" fontId="0" fillId="0" borderId="5" xfId="1" applyNumberFormat="1" applyFont="1" applyBorder="1"/>
    <xf numFmtId="0" fontId="0" fillId="0" borderId="20" xfId="0" applyBorder="1"/>
    <xf numFmtId="164" fontId="0" fillId="0" borderId="11" xfId="1" applyNumberFormat="1" applyFont="1" applyBorder="1"/>
    <xf numFmtId="164" fontId="0" fillId="0" borderId="21" xfId="1" applyNumberFormat="1" applyFont="1" applyBorder="1"/>
    <xf numFmtId="164" fontId="5" fillId="0" borderId="21" xfId="1" applyNumberFormat="1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164" fontId="0" fillId="0" borderId="9" xfId="1" applyNumberFormat="1" applyFont="1" applyBorder="1" applyAlignment="1">
      <alignment vertical="center"/>
    </xf>
    <xf numFmtId="164" fontId="5" fillId="0" borderId="9" xfId="1" applyNumberFormat="1" applyFont="1" applyBorder="1" applyAlignment="1">
      <alignment vertical="center"/>
    </xf>
    <xf numFmtId="164" fontId="5" fillId="0" borderId="10" xfId="1" applyNumberFormat="1" applyFont="1" applyBorder="1" applyAlignment="1">
      <alignment horizontal="center" vertical="center"/>
    </xf>
    <xf numFmtId="0" fontId="7" fillId="0" borderId="4" xfId="0" applyFont="1" applyBorder="1"/>
    <xf numFmtId="165" fontId="5" fillId="0" borderId="10" xfId="1" quotePrefix="1" applyNumberFormat="1" applyFont="1" applyBorder="1" applyAlignment="1">
      <alignment horizontal="center" vertical="center"/>
    </xf>
    <xf numFmtId="165" fontId="5" fillId="0" borderId="10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41" fontId="0" fillId="0" borderId="29" xfId="0" applyNumberFormat="1" applyBorder="1"/>
    <xf numFmtId="0" fontId="0" fillId="0" borderId="30" xfId="0" applyBorder="1"/>
    <xf numFmtId="0" fontId="0" fillId="0" borderId="29" xfId="0" applyBorder="1"/>
    <xf numFmtId="41" fontId="0" fillId="0" borderId="30" xfId="0" applyNumberFormat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41" fontId="5" fillId="0" borderId="11" xfId="0" applyNumberFormat="1" applyFont="1" applyBorder="1" applyAlignment="1">
      <alignment vertical="center"/>
    </xf>
    <xf numFmtId="41" fontId="5" fillId="0" borderId="21" xfId="0" applyNumberFormat="1" applyFont="1" applyBorder="1" applyAlignment="1">
      <alignment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0" fillId="0" borderId="29" xfId="0" applyNumberFormat="1" applyBorder="1"/>
    <xf numFmtId="164" fontId="0" fillId="0" borderId="30" xfId="0" applyNumberFormat="1" applyBorder="1"/>
    <xf numFmtId="164" fontId="0" fillId="0" borderId="32" xfId="0" applyNumberFormat="1" applyBorder="1"/>
    <xf numFmtId="164" fontId="0" fillId="0" borderId="33" xfId="0" applyNumberFormat="1" applyBorder="1"/>
    <xf numFmtId="164" fontId="5" fillId="0" borderId="11" xfId="0" applyNumberFormat="1" applyFont="1" applyBorder="1" applyAlignment="1">
      <alignment vertical="center"/>
    </xf>
    <xf numFmtId="164" fontId="5" fillId="0" borderId="21" xfId="0" applyNumberFormat="1" applyFont="1" applyBorder="1" applyAlignment="1">
      <alignment vertical="center"/>
    </xf>
    <xf numFmtId="0" fontId="0" fillId="0" borderId="34" xfId="0" applyBorder="1"/>
    <xf numFmtId="0" fontId="0" fillId="0" borderId="35" xfId="0" applyBorder="1"/>
    <xf numFmtId="164" fontId="0" fillId="0" borderId="35" xfId="0" applyNumberFormat="1" applyBorder="1"/>
    <xf numFmtId="164" fontId="0" fillId="0" borderId="36" xfId="0" applyNumberFormat="1" applyBorder="1"/>
    <xf numFmtId="0" fontId="0" fillId="0" borderId="28" xfId="0" applyBorder="1" applyAlignment="1">
      <alignment horizontal="center"/>
    </xf>
    <xf numFmtId="0" fontId="5" fillId="0" borderId="37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40" xfId="0" applyBorder="1"/>
    <xf numFmtId="0" fontId="0" fillId="0" borderId="36" xfId="0" applyBorder="1"/>
    <xf numFmtId="41" fontId="0" fillId="0" borderId="41" xfId="0" applyNumberFormat="1" applyBorder="1"/>
    <xf numFmtId="41" fontId="0" fillId="0" borderId="28" xfId="0" applyNumberFormat="1" applyBorder="1"/>
    <xf numFmtId="41" fontId="0" fillId="0" borderId="30" xfId="1" applyFont="1" applyBorder="1"/>
    <xf numFmtId="0" fontId="0" fillId="0" borderId="43" xfId="0" applyBorder="1"/>
    <xf numFmtId="0" fontId="0" fillId="0" borderId="44" xfId="0" applyBorder="1"/>
    <xf numFmtId="41" fontId="0" fillId="0" borderId="31" xfId="0" applyNumberFormat="1" applyBorder="1"/>
    <xf numFmtId="41" fontId="0" fillId="0" borderId="33" xfId="0" applyNumberFormat="1" applyBorder="1"/>
    <xf numFmtId="41" fontId="0" fillId="0" borderId="0" xfId="0" applyNumberFormat="1"/>
    <xf numFmtId="41" fontId="5" fillId="0" borderId="20" xfId="0" applyNumberFormat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0" fillId="0" borderId="25" xfId="0" applyFill="1" applyBorder="1"/>
    <xf numFmtId="0" fontId="0" fillId="0" borderId="29" xfId="0" applyBorder="1" applyAlignment="1">
      <alignment horizontal="left"/>
    </xf>
    <xf numFmtId="41" fontId="0" fillId="0" borderId="25" xfId="0" applyNumberFormat="1" applyBorder="1"/>
    <xf numFmtId="41" fontId="0" fillId="0" borderId="27" xfId="0" applyNumberFormat="1" applyBorder="1"/>
    <xf numFmtId="41" fontId="0" fillId="0" borderId="32" xfId="0" applyNumberFormat="1" applyBorder="1"/>
    <xf numFmtId="41" fontId="0" fillId="0" borderId="42" xfId="0" applyNumberFormat="1" applyBorder="1"/>
    <xf numFmtId="0" fontId="0" fillId="0" borderId="26" xfId="0" applyBorder="1" applyAlignment="1">
      <alignment horizontal="left"/>
    </xf>
    <xf numFmtId="41" fontId="0" fillId="0" borderId="26" xfId="0" applyNumberFormat="1" applyBorder="1"/>
    <xf numFmtId="41" fontId="0" fillId="0" borderId="48" xfId="0" applyNumberFormat="1" applyBorder="1"/>
    <xf numFmtId="41" fontId="0" fillId="0" borderId="49" xfId="0" applyNumberFormat="1" applyBorder="1"/>
    <xf numFmtId="0" fontId="0" fillId="0" borderId="0" xfId="0" applyBorder="1"/>
    <xf numFmtId="41" fontId="0" fillId="0" borderId="0" xfId="0" applyNumberFormat="1" applyBorder="1"/>
    <xf numFmtId="0" fontId="5" fillId="0" borderId="0" xfId="0" applyFont="1" applyFill="1" applyBorder="1"/>
    <xf numFmtId="0" fontId="5" fillId="0" borderId="46" xfId="0" applyFont="1" applyBorder="1"/>
    <xf numFmtId="0" fontId="0" fillId="0" borderId="50" xfId="0" applyBorder="1"/>
    <xf numFmtId="0" fontId="5" fillId="0" borderId="13" xfId="0" applyFont="1" applyBorder="1"/>
    <xf numFmtId="0" fontId="0" fillId="0" borderId="13" xfId="0" applyBorder="1"/>
    <xf numFmtId="0" fontId="5" fillId="0" borderId="15" xfId="0" applyFont="1" applyBorder="1"/>
    <xf numFmtId="0" fontId="0" fillId="0" borderId="46" xfId="0" applyBorder="1"/>
    <xf numFmtId="0" fontId="5" fillId="0" borderId="0" xfId="0" applyFont="1" applyBorder="1"/>
    <xf numFmtId="0" fontId="10" fillId="0" borderId="0" xfId="0" applyFont="1" applyBorder="1"/>
    <xf numFmtId="0" fontId="0" fillId="0" borderId="15" xfId="0" applyBorder="1"/>
    <xf numFmtId="0" fontId="0" fillId="0" borderId="18" xfId="0" applyBorder="1"/>
    <xf numFmtId="0" fontId="0" fillId="0" borderId="0" xfId="0" applyAlignment="1">
      <alignment horizontal="left" indent="2"/>
    </xf>
    <xf numFmtId="0" fontId="0" fillId="0" borderId="0" xfId="0" applyBorder="1" applyAlignment="1">
      <alignment horizontal="left" indent="2"/>
    </xf>
    <xf numFmtId="164" fontId="5" fillId="0" borderId="0" xfId="0" applyNumberFormat="1" applyFont="1"/>
    <xf numFmtId="164" fontId="0" fillId="0" borderId="0" xfId="0" applyNumberFormat="1" applyBorder="1"/>
    <xf numFmtId="0" fontId="0" fillId="0" borderId="0" xfId="0" quotePrefix="1"/>
    <xf numFmtId="164" fontId="7" fillId="0" borderId="0" xfId="0" applyNumberFormat="1" applyFont="1"/>
    <xf numFmtId="164" fontId="0" fillId="0" borderId="54" xfId="0" applyNumberFormat="1" applyBorder="1"/>
    <xf numFmtId="0" fontId="0" fillId="0" borderId="0" xfId="0" applyBorder="1" applyAlignment="1">
      <alignment horizontal="left"/>
    </xf>
    <xf numFmtId="164" fontId="5" fillId="0" borderId="54" xfId="0" applyNumberFormat="1" applyFont="1" applyBorder="1"/>
    <xf numFmtId="166" fontId="0" fillId="0" borderId="0" xfId="0" applyNumberFormat="1"/>
    <xf numFmtId="166" fontId="0" fillId="0" borderId="50" xfId="0" applyNumberFormat="1" applyBorder="1"/>
    <xf numFmtId="166" fontId="0" fillId="0" borderId="51" xfId="0" applyNumberFormat="1" applyBorder="1"/>
    <xf numFmtId="166" fontId="0" fillId="0" borderId="0" xfId="0" applyNumberFormat="1" applyBorder="1"/>
    <xf numFmtId="166" fontId="0" fillId="0" borderId="52" xfId="0" applyNumberFormat="1" applyBorder="1"/>
    <xf numFmtId="166" fontId="5" fillId="0" borderId="0" xfId="0" applyNumberFormat="1" applyFont="1" applyBorder="1"/>
    <xf numFmtId="166" fontId="5" fillId="0" borderId="52" xfId="0" applyNumberFormat="1" applyFont="1" applyBorder="1"/>
    <xf numFmtId="166" fontId="5" fillId="0" borderId="18" xfId="0" applyNumberFormat="1" applyFont="1" applyBorder="1"/>
    <xf numFmtId="166" fontId="5" fillId="0" borderId="53" xfId="0" applyNumberFormat="1" applyFont="1" applyBorder="1"/>
    <xf numFmtId="166" fontId="5" fillId="0" borderId="0" xfId="0" applyNumberFormat="1" applyFont="1"/>
    <xf numFmtId="166" fontId="10" fillId="0" borderId="0" xfId="1" applyNumberFormat="1" applyFont="1" applyBorder="1"/>
    <xf numFmtId="166" fontId="10" fillId="0" borderId="54" xfId="1" applyNumberFormat="1" applyFont="1" applyBorder="1"/>
    <xf numFmtId="166" fontId="0" fillId="0" borderId="55" xfId="0" applyNumberFormat="1" applyBorder="1"/>
    <xf numFmtId="166" fontId="0" fillId="0" borderId="18" xfId="0" applyNumberFormat="1" applyBorder="1"/>
    <xf numFmtId="166" fontId="0" fillId="0" borderId="53" xfId="0" applyNumberFormat="1" applyBorder="1"/>
    <xf numFmtId="41" fontId="7" fillId="0" borderId="0" xfId="0" applyNumberFormat="1" applyFont="1"/>
    <xf numFmtId="0" fontId="5" fillId="0" borderId="19" xfId="0" applyFont="1" applyBorder="1" applyAlignment="1">
      <alignment horizontal="center" vertical="center"/>
    </xf>
    <xf numFmtId="14" fontId="7" fillId="0" borderId="19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15" fontId="7" fillId="0" borderId="13" xfId="0" applyNumberFormat="1" applyFont="1" applyBorder="1" applyAlignment="1">
      <alignment horizontal="center" vertic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7" fillId="0" borderId="13" xfId="0" applyFont="1" applyBorder="1"/>
    <xf numFmtId="41" fontId="5" fillId="0" borderId="0" xfId="0" applyNumberFormat="1" applyFont="1" applyBorder="1"/>
    <xf numFmtId="167" fontId="0" fillId="0" borderId="0" xfId="2" applyNumberFormat="1" applyFont="1" applyBorder="1"/>
    <xf numFmtId="167" fontId="0" fillId="0" borderId="0" xfId="2" applyNumberFormat="1" applyFont="1"/>
    <xf numFmtId="167" fontId="0" fillId="0" borderId="0" xfId="2" applyNumberFormat="1" applyFont="1" applyFill="1" applyBorder="1"/>
    <xf numFmtId="167" fontId="5" fillId="0" borderId="0" xfId="2" applyNumberFormat="1" applyFont="1"/>
    <xf numFmtId="41" fontId="5" fillId="0" borderId="0" xfId="0" applyNumberFormat="1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64" fontId="5" fillId="0" borderId="24" xfId="1" applyNumberFormat="1" applyFont="1" applyBorder="1" applyAlignment="1">
      <alignment horizontal="center" vertical="center"/>
    </xf>
    <xf numFmtId="164" fontId="5" fillId="0" borderId="23" xfId="1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4" fontId="5" fillId="0" borderId="16" xfId="1" applyNumberFormat="1" applyFont="1" applyBorder="1" applyAlignment="1">
      <alignment horizontal="center" vertical="center"/>
    </xf>
    <xf numFmtId="164" fontId="5" fillId="0" borderId="11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38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</cellXfs>
  <cellStyles count="3">
    <cellStyle name="Comma" xfId="2" builtinId="3"/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topLeftCell="B1" zoomScale="130" zoomScaleNormal="130" workbookViewId="0">
      <selection activeCell="B9" sqref="B9"/>
    </sheetView>
  </sheetViews>
  <sheetFormatPr defaultColWidth="52.42578125" defaultRowHeight="12.75" x14ac:dyDescent="0.2"/>
  <cols>
    <col min="1" max="1" width="15.140625" style="3" customWidth="1"/>
    <col min="2" max="2" width="114.140625" style="3" customWidth="1"/>
    <col min="3" max="3" width="5.28515625" style="3" bestFit="1" customWidth="1"/>
    <col min="4" max="16384" width="52.42578125" style="3"/>
  </cols>
  <sheetData>
    <row r="2" spans="1:3" ht="15.75" x14ac:dyDescent="0.2">
      <c r="A2" s="2" t="s">
        <v>0</v>
      </c>
    </row>
    <row r="3" spans="1:3" ht="37.5" customHeight="1" x14ac:dyDescent="0.2">
      <c r="A3" s="191" t="s">
        <v>1</v>
      </c>
      <c r="B3" s="191"/>
    </row>
    <row r="4" spans="1:3" ht="15.75" x14ac:dyDescent="0.2">
      <c r="A4" s="4"/>
    </row>
    <row r="5" spans="1:3" ht="15.75" x14ac:dyDescent="0.2">
      <c r="A5" s="5">
        <v>40057</v>
      </c>
      <c r="B5" s="4" t="s">
        <v>2</v>
      </c>
    </row>
    <row r="6" spans="1:3" ht="15.75" x14ac:dyDescent="0.2">
      <c r="A6" s="5">
        <v>40058</v>
      </c>
      <c r="B6" s="4" t="s">
        <v>3</v>
      </c>
      <c r="C6" s="31">
        <f>12000/24</f>
        <v>500</v>
      </c>
    </row>
    <row r="7" spans="1:3" ht="15.75" x14ac:dyDescent="0.2">
      <c r="A7" s="5">
        <v>40059</v>
      </c>
      <c r="B7" s="4" t="s">
        <v>4</v>
      </c>
      <c r="C7" s="3">
        <f>6000/24</f>
        <v>250</v>
      </c>
    </row>
    <row r="8" spans="1:3" ht="15.75" x14ac:dyDescent="0.2">
      <c r="A8" s="5">
        <v>40060</v>
      </c>
      <c r="B8" s="4" t="s">
        <v>5</v>
      </c>
    </row>
    <row r="9" spans="1:3" ht="15.75" x14ac:dyDescent="0.2">
      <c r="A9" s="5">
        <v>40062</v>
      </c>
      <c r="B9" s="4" t="s">
        <v>6</v>
      </c>
    </row>
    <row r="10" spans="1:3" ht="15.75" x14ac:dyDescent="0.2">
      <c r="A10" s="5">
        <v>40064</v>
      </c>
      <c r="B10" s="4" t="s">
        <v>7</v>
      </c>
    </row>
    <row r="11" spans="1:3" ht="15.75" x14ac:dyDescent="0.2">
      <c r="A11" s="5">
        <v>40065</v>
      </c>
      <c r="B11" s="4" t="s">
        <v>8</v>
      </c>
    </row>
    <row r="12" spans="1:3" ht="15.75" x14ac:dyDescent="0.2">
      <c r="A12" s="5">
        <v>40072</v>
      </c>
      <c r="B12" s="4" t="s">
        <v>9</v>
      </c>
    </row>
    <row r="13" spans="1:3" ht="15.75" x14ac:dyDescent="0.2">
      <c r="A13" s="5">
        <v>40075</v>
      </c>
      <c r="B13" s="4" t="s">
        <v>10</v>
      </c>
    </row>
    <row r="14" spans="1:3" ht="15.75" x14ac:dyDescent="0.2">
      <c r="A14" s="5">
        <v>40076</v>
      </c>
      <c r="B14" s="4" t="s">
        <v>11</v>
      </c>
    </row>
    <row r="15" spans="1:3" ht="15.75" x14ac:dyDescent="0.2">
      <c r="A15" s="5">
        <v>40081</v>
      </c>
      <c r="B15" s="4" t="s">
        <v>12</v>
      </c>
    </row>
    <row r="16" spans="1:3" ht="15.75" x14ac:dyDescent="0.2">
      <c r="A16" s="5">
        <v>40081</v>
      </c>
      <c r="B16" s="4" t="s">
        <v>13</v>
      </c>
    </row>
    <row r="17" spans="1:2" ht="15.75" x14ac:dyDescent="0.2">
      <c r="A17" s="5">
        <v>40081</v>
      </c>
      <c r="B17" s="4" t="s">
        <v>14</v>
      </c>
    </row>
    <row r="18" spans="1:2" ht="15.75" x14ac:dyDescent="0.2">
      <c r="A18" s="189" t="s">
        <v>15</v>
      </c>
      <c r="B18" s="189"/>
    </row>
    <row r="19" spans="1:2" ht="15.75" x14ac:dyDescent="0.2">
      <c r="A19" s="189" t="s">
        <v>16</v>
      </c>
      <c r="B19" s="189"/>
    </row>
    <row r="20" spans="1:2" ht="15.75" x14ac:dyDescent="0.2">
      <c r="A20" s="189" t="s">
        <v>17</v>
      </c>
      <c r="B20" s="189"/>
    </row>
    <row r="21" spans="1:2" ht="15.75" x14ac:dyDescent="0.2">
      <c r="A21" s="189" t="s">
        <v>18</v>
      </c>
      <c r="B21" s="189"/>
    </row>
    <row r="22" spans="1:2" ht="15.75" x14ac:dyDescent="0.2">
      <c r="A22" s="189" t="s">
        <v>192</v>
      </c>
      <c r="B22" s="189"/>
    </row>
    <row r="23" spans="1:2" ht="15.75" x14ac:dyDescent="0.2">
      <c r="A23" s="4" t="s">
        <v>19</v>
      </c>
      <c r="B23" s="4" t="s">
        <v>20</v>
      </c>
    </row>
    <row r="24" spans="1:2" ht="15.75" x14ac:dyDescent="0.2">
      <c r="A24" s="189" t="s">
        <v>21</v>
      </c>
      <c r="B24" s="189"/>
    </row>
    <row r="25" spans="1:2" ht="15.75" x14ac:dyDescent="0.2">
      <c r="A25" s="189" t="s">
        <v>22</v>
      </c>
      <c r="B25" s="189"/>
    </row>
    <row r="26" spans="1:2" ht="15.75" x14ac:dyDescent="0.2">
      <c r="A26" s="189" t="s">
        <v>23</v>
      </c>
      <c r="B26" s="189"/>
    </row>
    <row r="27" spans="1:2" ht="15.75" x14ac:dyDescent="0.2">
      <c r="A27" s="189" t="s">
        <v>24</v>
      </c>
      <c r="B27" s="189"/>
    </row>
    <row r="28" spans="1:2" ht="15.75" x14ac:dyDescent="0.2">
      <c r="A28" s="4"/>
    </row>
    <row r="29" spans="1:2" ht="15.75" x14ac:dyDescent="0.2">
      <c r="A29" s="190" t="s">
        <v>25</v>
      </c>
      <c r="B29" s="190"/>
    </row>
  </sheetData>
  <mergeCells count="11">
    <mergeCell ref="A25:B25"/>
    <mergeCell ref="A26:B26"/>
    <mergeCell ref="A27:B27"/>
    <mergeCell ref="A29:B29"/>
    <mergeCell ref="A3:B3"/>
    <mergeCell ref="A19:B19"/>
    <mergeCell ref="A18:B18"/>
    <mergeCell ref="A20:B20"/>
    <mergeCell ref="A21:B21"/>
    <mergeCell ref="A24:B24"/>
    <mergeCell ref="A22:B22"/>
  </mergeCells>
  <pageMargins left="0.27" right="0.7" top="0.75" bottom="0.75" header="0.3" footer="0.3"/>
  <pageSetup orientation="landscape" horizontalDpi="4294967294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4" workbookViewId="0">
      <selection activeCell="C28" sqref="C28"/>
    </sheetView>
  </sheetViews>
  <sheetFormatPr defaultRowHeight="12.75" x14ac:dyDescent="0.2"/>
  <cols>
    <col min="1" max="1" width="12.140625" customWidth="1"/>
    <col min="2" max="2" width="64.5703125" customWidth="1"/>
    <col min="3" max="3" width="17.85546875" style="159" customWidth="1"/>
    <col min="4" max="4" width="16.7109375" style="159" customWidth="1"/>
  </cols>
  <sheetData>
    <row r="1" spans="1:4" x14ac:dyDescent="0.2">
      <c r="A1" s="7" t="s">
        <v>198</v>
      </c>
    </row>
    <row r="2" spans="1:4" x14ac:dyDescent="0.2">
      <c r="A2" s="6" t="s">
        <v>195</v>
      </c>
      <c r="B2" s="7"/>
    </row>
    <row r="3" spans="1:4" x14ac:dyDescent="0.2">
      <c r="A3" s="6" t="s">
        <v>26</v>
      </c>
      <c r="B3" s="7" t="s">
        <v>27</v>
      </c>
    </row>
    <row r="4" spans="1:4" x14ac:dyDescent="0.2">
      <c r="A4" s="6"/>
      <c r="B4" s="7"/>
    </row>
    <row r="5" spans="1:4" x14ac:dyDescent="0.2">
      <c r="A5" s="6"/>
      <c r="B5" s="7"/>
    </row>
    <row r="6" spans="1:4" x14ac:dyDescent="0.2">
      <c r="A6" s="6"/>
      <c r="B6" s="7"/>
    </row>
    <row r="9" spans="1:4" x14ac:dyDescent="0.2">
      <c r="B9" s="200" t="s">
        <v>199</v>
      </c>
      <c r="C9" s="200"/>
      <c r="D9" s="200"/>
    </row>
    <row r="10" spans="1:4" x14ac:dyDescent="0.2">
      <c r="B10" s="200" t="str">
        <f>PL!B9</f>
        <v>JONY TRADE COMPUTER</v>
      </c>
      <c r="C10" s="200"/>
      <c r="D10" s="200"/>
    </row>
    <row r="11" spans="1:4" x14ac:dyDescent="0.2">
      <c r="B11" s="200" t="s">
        <v>219</v>
      </c>
      <c r="C11" s="200"/>
      <c r="D11" s="200"/>
    </row>
    <row r="12" spans="1:4" ht="13.5" thickBot="1" x14ac:dyDescent="0.25"/>
    <row r="13" spans="1:4" x14ac:dyDescent="0.2">
      <c r="B13" s="140"/>
      <c r="C13" s="160"/>
      <c r="D13" s="161"/>
    </row>
    <row r="14" spans="1:4" x14ac:dyDescent="0.2">
      <c r="B14" s="142" t="s">
        <v>222</v>
      </c>
      <c r="C14" s="162"/>
      <c r="D14" s="163"/>
    </row>
    <row r="15" spans="1:4" x14ac:dyDescent="0.2">
      <c r="B15" s="143" t="s">
        <v>221</v>
      </c>
      <c r="C15" s="162">
        <f>'Neraca Lajur'!J25</f>
        <v>60000</v>
      </c>
      <c r="D15" s="163"/>
    </row>
    <row r="16" spans="1:4" x14ac:dyDescent="0.2">
      <c r="B16" s="143" t="s">
        <v>215</v>
      </c>
      <c r="C16" s="162">
        <f ca="1">-(PL!D14+PL!D26)</f>
        <v>-53000</v>
      </c>
      <c r="D16" s="163"/>
    </row>
    <row r="17" spans="2:4" x14ac:dyDescent="0.2">
      <c r="B17" s="143" t="s">
        <v>220</v>
      </c>
      <c r="C17" s="162">
        <f ca="1">-('Neraca Lajur'!K20+'Neraca Lajur'!K18+'Neraca Lajur'!K19)</f>
        <v>-19250</v>
      </c>
      <c r="D17" s="163"/>
    </row>
    <row r="18" spans="2:4" x14ac:dyDescent="0.2">
      <c r="B18" s="143" t="s">
        <v>200</v>
      </c>
      <c r="C18" s="162">
        <f ca="1">-'Neraca Lajur'!K17</f>
        <v>-25000</v>
      </c>
      <c r="D18" s="163"/>
    </row>
    <row r="19" spans="2:4" x14ac:dyDescent="0.2">
      <c r="B19" s="143" t="s">
        <v>201</v>
      </c>
      <c r="C19" s="162">
        <f>'Neraca Lajur'!L23</f>
        <v>5000</v>
      </c>
      <c r="D19" s="163"/>
    </row>
    <row r="20" spans="2:4" x14ac:dyDescent="0.2">
      <c r="B20" s="142" t="s">
        <v>224</v>
      </c>
      <c r="C20" s="164"/>
      <c r="D20" s="165">
        <f ca="1">SUM(C15:C19)</f>
        <v>-32250</v>
      </c>
    </row>
    <row r="21" spans="2:4" x14ac:dyDescent="0.2">
      <c r="B21" s="143"/>
      <c r="C21" s="162"/>
      <c r="D21" s="163"/>
    </row>
    <row r="22" spans="2:4" x14ac:dyDescent="0.2">
      <c r="B22" s="142" t="s">
        <v>223</v>
      </c>
      <c r="C22" s="162"/>
      <c r="D22" s="163"/>
    </row>
    <row r="23" spans="2:4" x14ac:dyDescent="0.2">
      <c r="B23" s="143" t="s">
        <v>202</v>
      </c>
      <c r="C23" s="162">
        <f ca="1">-'Neraca Lajur'!K22</f>
        <v>-20000</v>
      </c>
      <c r="D23" s="163"/>
    </row>
    <row r="24" spans="2:4" x14ac:dyDescent="0.2">
      <c r="B24" s="142" t="s">
        <v>225</v>
      </c>
      <c r="C24" s="162"/>
      <c r="D24" s="165">
        <f ca="1">C23</f>
        <v>-20000</v>
      </c>
    </row>
    <row r="25" spans="2:4" x14ac:dyDescent="0.2">
      <c r="B25" s="143"/>
      <c r="C25" s="162"/>
      <c r="D25" s="163"/>
    </row>
    <row r="26" spans="2:4" x14ac:dyDescent="0.2">
      <c r="B26" s="142" t="s">
        <v>203</v>
      </c>
      <c r="C26" s="162"/>
      <c r="D26" s="163"/>
    </row>
    <row r="27" spans="2:4" x14ac:dyDescent="0.2">
      <c r="B27" s="143" t="s">
        <v>86</v>
      </c>
      <c r="C27" s="162">
        <f>'Neraca Lajur'!L24</f>
        <v>100000</v>
      </c>
      <c r="D27" s="163"/>
    </row>
    <row r="28" spans="2:4" x14ac:dyDescent="0.2">
      <c r="B28" s="143" t="s">
        <v>125</v>
      </c>
      <c r="C28" s="162">
        <f ca="1">-'Neraca Lajur'!G30</f>
        <v>-2500</v>
      </c>
      <c r="D28" s="163"/>
    </row>
    <row r="29" spans="2:4" x14ac:dyDescent="0.2">
      <c r="B29" s="142" t="s">
        <v>204</v>
      </c>
      <c r="C29" s="162"/>
      <c r="D29" s="165">
        <f ca="1">SUM(C27:C28)</f>
        <v>97500</v>
      </c>
    </row>
    <row r="30" spans="2:4" x14ac:dyDescent="0.2">
      <c r="B30" s="143"/>
      <c r="C30" s="162"/>
      <c r="D30" s="163"/>
    </row>
    <row r="31" spans="2:4" ht="13.5" thickBot="1" x14ac:dyDescent="0.25">
      <c r="B31" s="144" t="s">
        <v>205</v>
      </c>
      <c r="C31" s="166"/>
      <c r="D31" s="167">
        <f ca="1">SUM(D20:D30)</f>
        <v>45250</v>
      </c>
    </row>
  </sheetData>
  <mergeCells count="3">
    <mergeCell ref="B9:D9"/>
    <mergeCell ref="B10:D10"/>
    <mergeCell ref="B11:D11"/>
  </mergeCells>
  <pageMargins left="0.7" right="0.7" top="0.75" bottom="0.75" header="0.3" footer="0.3"/>
  <pageSetup scale="90" orientation="portrait" horizontalDpi="4294967294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2" workbookViewId="0">
      <selection activeCell="E31" sqref="E31"/>
    </sheetView>
  </sheetViews>
  <sheetFormatPr defaultRowHeight="12.75" x14ac:dyDescent="0.2"/>
  <cols>
    <col min="1" max="1" width="14.85546875" customWidth="1"/>
    <col min="2" max="2" width="5.85546875" customWidth="1"/>
    <col min="3" max="3" width="26.85546875" customWidth="1"/>
    <col min="4" max="4" width="15.42578125" style="159" customWidth="1"/>
    <col min="5" max="5" width="16" style="159" customWidth="1"/>
    <col min="6" max="6" width="11" bestFit="1" customWidth="1"/>
  </cols>
  <sheetData>
    <row r="1" spans="1:5" x14ac:dyDescent="0.2">
      <c r="A1" s="7"/>
    </row>
    <row r="2" spans="1:5" x14ac:dyDescent="0.2">
      <c r="A2" s="6" t="s">
        <v>195</v>
      </c>
      <c r="B2" s="7"/>
      <c r="C2" s="7"/>
      <c r="D2" s="168"/>
    </row>
    <row r="3" spans="1:5" x14ac:dyDescent="0.2">
      <c r="A3" s="6" t="s">
        <v>26</v>
      </c>
      <c r="B3" s="7" t="s">
        <v>27</v>
      </c>
      <c r="C3" s="7"/>
      <c r="D3" s="168"/>
    </row>
    <row r="4" spans="1:5" x14ac:dyDescent="0.2">
      <c r="A4" s="6"/>
      <c r="B4" s="7"/>
      <c r="C4" s="7"/>
      <c r="D4" s="168"/>
    </row>
    <row r="5" spans="1:5" x14ac:dyDescent="0.2">
      <c r="A5" s="6"/>
      <c r="B5" s="7"/>
      <c r="C5" s="7"/>
      <c r="D5" s="168"/>
    </row>
    <row r="6" spans="1:5" x14ac:dyDescent="0.2">
      <c r="A6" s="6"/>
      <c r="B6" s="7"/>
      <c r="C6" s="7"/>
      <c r="D6" s="168"/>
    </row>
    <row r="9" spans="1:5" x14ac:dyDescent="0.2">
      <c r="B9" s="200" t="s">
        <v>226</v>
      </c>
      <c r="C9" s="200"/>
      <c r="D9" s="200"/>
      <c r="E9" s="200"/>
    </row>
    <row r="10" spans="1:5" x14ac:dyDescent="0.2">
      <c r="B10" s="200" t="str">
        <f>'Cash Flow'!B10:D10</f>
        <v>JONY TRADE COMPUTER</v>
      </c>
      <c r="C10" s="200"/>
      <c r="D10" s="200"/>
      <c r="E10" s="200"/>
    </row>
    <row r="11" spans="1:5" x14ac:dyDescent="0.2">
      <c r="B11" s="200" t="s">
        <v>227</v>
      </c>
      <c r="C11" s="200"/>
      <c r="D11" s="200"/>
      <c r="E11" s="200"/>
    </row>
    <row r="12" spans="1:5" ht="13.5" thickBot="1" x14ac:dyDescent="0.25"/>
    <row r="13" spans="1:5" x14ac:dyDescent="0.2">
      <c r="B13" s="145"/>
      <c r="C13" s="141"/>
      <c r="D13" s="160"/>
      <c r="E13" s="161"/>
    </row>
    <row r="14" spans="1:5" x14ac:dyDescent="0.2">
      <c r="B14" s="142" t="s">
        <v>228</v>
      </c>
      <c r="C14" s="146"/>
      <c r="D14" s="164"/>
      <c r="E14" s="165">
        <f>'Neraca Lajur'!H24</f>
        <v>100000</v>
      </c>
    </row>
    <row r="15" spans="1:5" x14ac:dyDescent="0.2">
      <c r="B15" s="142"/>
      <c r="C15" s="146"/>
      <c r="D15" s="164"/>
      <c r="E15" s="165"/>
    </row>
    <row r="16" spans="1:5" x14ac:dyDescent="0.2">
      <c r="B16" s="142" t="s">
        <v>206</v>
      </c>
      <c r="C16" s="146"/>
      <c r="D16" s="164"/>
      <c r="E16" s="165"/>
    </row>
    <row r="17" spans="2:5" x14ac:dyDescent="0.2">
      <c r="B17" s="143"/>
      <c r="C17" s="147" t="s">
        <v>207</v>
      </c>
      <c r="D17" s="169">
        <v>0</v>
      </c>
      <c r="E17" s="163"/>
    </row>
    <row r="18" spans="2:5" x14ac:dyDescent="0.2">
      <c r="B18" s="143"/>
      <c r="C18" s="147" t="s">
        <v>208</v>
      </c>
      <c r="D18" s="170">
        <v>0</v>
      </c>
      <c r="E18" s="163"/>
    </row>
    <row r="19" spans="2:5" x14ac:dyDescent="0.2">
      <c r="B19" s="143"/>
      <c r="C19" s="137"/>
      <c r="D19" s="162"/>
      <c r="E19" s="171">
        <f>SUM(D17:D18)</f>
        <v>0</v>
      </c>
    </row>
    <row r="20" spans="2:5" x14ac:dyDescent="0.2">
      <c r="B20" s="143"/>
      <c r="C20" s="137"/>
      <c r="D20" s="162"/>
      <c r="E20" s="163">
        <f>SUM(E14:E19)</f>
        <v>100000</v>
      </c>
    </row>
    <row r="21" spans="2:5" x14ac:dyDescent="0.2">
      <c r="B21" s="142" t="s">
        <v>209</v>
      </c>
      <c r="C21" s="137"/>
      <c r="D21" s="162"/>
      <c r="E21" s="163"/>
    </row>
    <row r="22" spans="2:5" x14ac:dyDescent="0.2">
      <c r="B22" s="143"/>
      <c r="C22" s="147" t="s">
        <v>125</v>
      </c>
      <c r="D22" s="169">
        <f ca="1">'Neraca Lajur'!G30</f>
        <v>2500</v>
      </c>
      <c r="E22" s="163"/>
    </row>
    <row r="23" spans="2:5" x14ac:dyDescent="0.2">
      <c r="B23" s="143"/>
      <c r="C23" s="147" t="s">
        <v>229</v>
      </c>
      <c r="D23" s="170">
        <f ca="1">-PL!D28</f>
        <v>-7000</v>
      </c>
      <c r="E23" s="163"/>
    </row>
    <row r="24" spans="2:5" x14ac:dyDescent="0.2">
      <c r="B24" s="143"/>
      <c r="C24" s="137"/>
      <c r="D24" s="162"/>
      <c r="E24" s="171">
        <f ca="1">SUM(D22:D23)</f>
        <v>-4500</v>
      </c>
    </row>
    <row r="25" spans="2:5" x14ac:dyDescent="0.2">
      <c r="B25" s="143"/>
      <c r="C25" s="137"/>
      <c r="D25" s="162"/>
      <c r="E25" s="163"/>
    </row>
    <row r="26" spans="2:5" x14ac:dyDescent="0.2">
      <c r="B26" s="142" t="s">
        <v>230</v>
      </c>
      <c r="C26" s="146"/>
      <c r="D26" s="164"/>
      <c r="E26" s="165">
        <f ca="1">E20-E24</f>
        <v>104500</v>
      </c>
    </row>
    <row r="27" spans="2:5" x14ac:dyDescent="0.2">
      <c r="B27" s="143"/>
      <c r="C27" s="137"/>
      <c r="D27" s="162"/>
      <c r="E27" s="163"/>
    </row>
    <row r="28" spans="2:5" ht="13.5" thickBot="1" x14ac:dyDescent="0.25">
      <c r="B28" s="148"/>
      <c r="C28" s="149"/>
      <c r="D28" s="172"/>
      <c r="E28" s="173"/>
    </row>
  </sheetData>
  <mergeCells count="3">
    <mergeCell ref="B9:E9"/>
    <mergeCell ref="B10:E10"/>
    <mergeCell ref="B11:E11"/>
  </mergeCells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E21" sqref="E21"/>
    </sheetView>
  </sheetViews>
  <sheetFormatPr defaultRowHeight="12.75" x14ac:dyDescent="0.2"/>
  <cols>
    <col min="2" max="2" width="31.5703125" customWidth="1"/>
    <col min="4" max="5" width="11" bestFit="1" customWidth="1"/>
  </cols>
  <sheetData>
    <row r="1" spans="1:5" x14ac:dyDescent="0.2">
      <c r="A1" s="7"/>
    </row>
    <row r="2" spans="1:5" x14ac:dyDescent="0.2">
      <c r="A2" s="6" t="s">
        <v>231</v>
      </c>
      <c r="B2" s="7"/>
      <c r="C2" s="7"/>
    </row>
    <row r="3" spans="1:5" x14ac:dyDescent="0.2">
      <c r="A3" s="6" t="s">
        <v>26</v>
      </c>
      <c r="B3" s="7" t="s">
        <v>27</v>
      </c>
      <c r="C3" s="7"/>
    </row>
    <row r="4" spans="1:5" x14ac:dyDescent="0.2">
      <c r="A4" s="6"/>
      <c r="B4" s="7"/>
      <c r="C4" s="7"/>
    </row>
    <row r="5" spans="1:5" x14ac:dyDescent="0.2">
      <c r="A5" s="6"/>
      <c r="B5" s="7"/>
      <c r="C5" s="7"/>
    </row>
    <row r="6" spans="1:5" x14ac:dyDescent="0.2">
      <c r="A6" s="6"/>
      <c r="B6" s="7"/>
      <c r="C6" s="7"/>
    </row>
    <row r="8" spans="1:5" x14ac:dyDescent="0.2">
      <c r="B8" s="33" t="s">
        <v>197</v>
      </c>
      <c r="C8" s="33"/>
      <c r="D8" s="174">
        <f>PL!D13</f>
        <v>60000</v>
      </c>
    </row>
    <row r="9" spans="1:5" x14ac:dyDescent="0.2">
      <c r="B9" s="150" t="s">
        <v>210</v>
      </c>
      <c r="E9" s="124">
        <f>D8</f>
        <v>60000</v>
      </c>
    </row>
    <row r="11" spans="1:5" x14ac:dyDescent="0.2">
      <c r="B11" s="137" t="s">
        <v>210</v>
      </c>
      <c r="D11" s="124">
        <f ca="1">SUM(E12:E18)</f>
        <v>53000</v>
      </c>
    </row>
    <row r="12" spans="1:5" x14ac:dyDescent="0.2">
      <c r="B12" s="151" t="s">
        <v>93</v>
      </c>
      <c r="C12" s="138"/>
      <c r="E12" s="138">
        <f>'Neraca Lajur'!I26</f>
        <v>40000</v>
      </c>
    </row>
    <row r="13" spans="1:5" x14ac:dyDescent="0.2">
      <c r="B13" s="151" t="s">
        <v>97</v>
      </c>
      <c r="C13" s="138"/>
      <c r="E13" s="138">
        <f ca="1">'Neraca Lajur'!I27</f>
        <v>2500</v>
      </c>
    </row>
    <row r="14" spans="1:5" x14ac:dyDescent="0.2">
      <c r="B14" s="151" t="s">
        <v>184</v>
      </c>
      <c r="C14" s="138"/>
      <c r="E14" s="138">
        <f ca="1">'Neraca Lajur'!I28</f>
        <v>2250</v>
      </c>
    </row>
    <row r="15" spans="1:5" x14ac:dyDescent="0.2">
      <c r="B15" s="151" t="s">
        <v>185</v>
      </c>
      <c r="C15" s="138"/>
      <c r="E15" s="138">
        <f ca="1">'Neraca Lajur'!I29</f>
        <v>4500</v>
      </c>
    </row>
    <row r="16" spans="1:5" x14ac:dyDescent="0.2">
      <c r="B16" s="151" t="s">
        <v>186</v>
      </c>
      <c r="C16" s="138"/>
      <c r="E16" s="138">
        <f ca="1">'Neraca Lajur'!I31</f>
        <v>3000</v>
      </c>
    </row>
    <row r="17" spans="2:5" x14ac:dyDescent="0.2">
      <c r="B17" s="151" t="s">
        <v>187</v>
      </c>
      <c r="C17" s="138"/>
      <c r="E17" s="138">
        <f ca="1">'Neraca Lajur'!I32</f>
        <v>500</v>
      </c>
    </row>
    <row r="18" spans="2:5" x14ac:dyDescent="0.2">
      <c r="B18" s="151" t="s">
        <v>188</v>
      </c>
      <c r="E18" s="138">
        <f ca="1">'Neraca Lajur'!I33</f>
        <v>250</v>
      </c>
    </row>
    <row r="19" spans="2:5" x14ac:dyDescent="0.2">
      <c r="B19" s="157"/>
    </row>
    <row r="20" spans="2:5" x14ac:dyDescent="0.2">
      <c r="B20" s="137" t="s">
        <v>86</v>
      </c>
      <c r="D20" s="138">
        <f ca="1">'Neraca Lajur'!G30</f>
        <v>2500</v>
      </c>
      <c r="E20" s="138"/>
    </row>
    <row r="21" spans="2:5" x14ac:dyDescent="0.2">
      <c r="B21" s="151" t="s">
        <v>125</v>
      </c>
      <c r="D21" s="138"/>
      <c r="E21" s="138">
        <f ca="1">D20</f>
        <v>2500</v>
      </c>
    </row>
    <row r="23" spans="2:5" x14ac:dyDescent="0.2">
      <c r="B23" s="137" t="s">
        <v>86</v>
      </c>
      <c r="D23" s="138">
        <v>3000</v>
      </c>
      <c r="E23" s="138"/>
    </row>
    <row r="24" spans="2:5" x14ac:dyDescent="0.2">
      <c r="B24" s="150" t="s">
        <v>210</v>
      </c>
      <c r="D24" s="138"/>
      <c r="E24" s="138">
        <f>D23</f>
        <v>3000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44"/>
  <sheetViews>
    <sheetView workbookViewId="0">
      <selection activeCell="C30" sqref="C30"/>
    </sheetView>
  </sheetViews>
  <sheetFormatPr defaultRowHeight="12.75" x14ac:dyDescent="0.2"/>
  <cols>
    <col min="2" max="2" width="9.140625" style="1"/>
    <col min="3" max="3" width="37" customWidth="1"/>
  </cols>
  <sheetData>
    <row r="3" spans="2:4" x14ac:dyDescent="0.2">
      <c r="B3" s="1" t="s">
        <v>56</v>
      </c>
      <c r="C3" t="s">
        <v>71</v>
      </c>
    </row>
    <row r="4" spans="2:4" x14ac:dyDescent="0.2">
      <c r="B4" s="49" t="s">
        <v>83</v>
      </c>
      <c r="C4" t="s">
        <v>105</v>
      </c>
      <c r="D4" s="1" t="s">
        <v>100</v>
      </c>
    </row>
    <row r="5" spans="2:4" x14ac:dyDescent="0.2">
      <c r="B5" s="1" t="s">
        <v>77</v>
      </c>
      <c r="C5" t="s">
        <v>106</v>
      </c>
      <c r="D5" s="1" t="s">
        <v>100</v>
      </c>
    </row>
    <row r="6" spans="2:4" x14ac:dyDescent="0.2">
      <c r="B6" s="1" t="s">
        <v>78</v>
      </c>
      <c r="C6" t="s">
        <v>107</v>
      </c>
      <c r="D6" s="1" t="s">
        <v>100</v>
      </c>
    </row>
    <row r="7" spans="2:4" x14ac:dyDescent="0.2">
      <c r="B7" s="1" t="s">
        <v>79</v>
      </c>
      <c r="C7" t="s">
        <v>108</v>
      </c>
      <c r="D7" s="1" t="s">
        <v>100</v>
      </c>
    </row>
    <row r="8" spans="2:4" x14ac:dyDescent="0.2">
      <c r="B8" s="1" t="s">
        <v>80</v>
      </c>
      <c r="C8" t="s">
        <v>109</v>
      </c>
      <c r="D8" s="1" t="s">
        <v>100</v>
      </c>
    </row>
    <row r="9" spans="2:4" x14ac:dyDescent="0.2">
      <c r="B9" s="1" t="s">
        <v>81</v>
      </c>
      <c r="C9" t="s">
        <v>110</v>
      </c>
      <c r="D9" s="1" t="s">
        <v>100</v>
      </c>
    </row>
    <row r="10" spans="2:4" x14ac:dyDescent="0.2">
      <c r="B10" s="1" t="s">
        <v>82</v>
      </c>
      <c r="C10" t="s">
        <v>111</v>
      </c>
      <c r="D10" s="1" t="s">
        <v>100</v>
      </c>
    </row>
    <row r="12" spans="2:4" x14ac:dyDescent="0.2">
      <c r="C12" t="s">
        <v>72</v>
      </c>
    </row>
    <row r="13" spans="2:4" x14ac:dyDescent="0.2">
      <c r="B13" s="1" t="s">
        <v>84</v>
      </c>
      <c r="C13" t="s">
        <v>112</v>
      </c>
      <c r="D13" s="1" t="s">
        <v>100</v>
      </c>
    </row>
    <row r="17" spans="2:4" x14ac:dyDescent="0.2">
      <c r="B17" s="1">
        <v>200</v>
      </c>
      <c r="C17" t="s">
        <v>76</v>
      </c>
      <c r="D17" s="1" t="s">
        <v>101</v>
      </c>
    </row>
    <row r="18" spans="2:4" x14ac:dyDescent="0.2">
      <c r="B18" s="1" t="s">
        <v>85</v>
      </c>
      <c r="C18" t="s">
        <v>113</v>
      </c>
      <c r="D18" s="1" t="s">
        <v>101</v>
      </c>
    </row>
    <row r="21" spans="2:4" x14ac:dyDescent="0.2">
      <c r="B21" s="1">
        <v>300</v>
      </c>
      <c r="C21" t="s">
        <v>86</v>
      </c>
    </row>
    <row r="22" spans="2:4" x14ac:dyDescent="0.2">
      <c r="B22" s="1" t="s">
        <v>87</v>
      </c>
      <c r="C22" t="s">
        <v>89</v>
      </c>
      <c r="D22" s="1" t="s">
        <v>101</v>
      </c>
    </row>
    <row r="23" spans="2:4" x14ac:dyDescent="0.2">
      <c r="B23" s="1" t="s">
        <v>88</v>
      </c>
      <c r="C23" t="s">
        <v>90</v>
      </c>
      <c r="D23" s="1" t="s">
        <v>101</v>
      </c>
    </row>
    <row r="24" spans="2:4" x14ac:dyDescent="0.2">
      <c r="C24" t="s">
        <v>91</v>
      </c>
      <c r="D24" s="1" t="s">
        <v>101</v>
      </c>
    </row>
    <row r="26" spans="2:4" x14ac:dyDescent="0.2">
      <c r="B26" s="1">
        <v>410</v>
      </c>
      <c r="C26" t="s">
        <v>115</v>
      </c>
      <c r="D26" s="1" t="s">
        <v>101</v>
      </c>
    </row>
    <row r="27" spans="2:4" x14ac:dyDescent="0.2">
      <c r="B27" s="1">
        <v>4200</v>
      </c>
      <c r="C27" t="s">
        <v>114</v>
      </c>
      <c r="D27" s="1" t="s">
        <v>101</v>
      </c>
    </row>
    <row r="29" spans="2:4" x14ac:dyDescent="0.2">
      <c r="B29" s="1">
        <v>500</v>
      </c>
      <c r="C29" t="s">
        <v>93</v>
      </c>
      <c r="D29" s="1" t="s">
        <v>100</v>
      </c>
    </row>
    <row r="30" spans="2:4" x14ac:dyDescent="0.2">
      <c r="B30" s="1">
        <v>510</v>
      </c>
      <c r="C30" t="s">
        <v>92</v>
      </c>
      <c r="D30" s="1" t="s">
        <v>100</v>
      </c>
    </row>
    <row r="31" spans="2:4" x14ac:dyDescent="0.2">
      <c r="B31" s="1">
        <v>520</v>
      </c>
      <c r="C31" t="s">
        <v>127</v>
      </c>
      <c r="D31" s="1" t="s">
        <v>100</v>
      </c>
    </row>
    <row r="32" spans="2:4" x14ac:dyDescent="0.2">
      <c r="B32" s="1">
        <v>530</v>
      </c>
      <c r="C32" t="s">
        <v>126</v>
      </c>
      <c r="D32" s="1" t="s">
        <v>100</v>
      </c>
    </row>
    <row r="33" spans="2:4" x14ac:dyDescent="0.2">
      <c r="D33" s="1"/>
    </row>
    <row r="35" spans="2:4" x14ac:dyDescent="0.2">
      <c r="B35" s="1">
        <v>600</v>
      </c>
      <c r="C35" t="s">
        <v>94</v>
      </c>
    </row>
    <row r="36" spans="2:4" x14ac:dyDescent="0.2">
      <c r="B36" s="1" t="s">
        <v>118</v>
      </c>
      <c r="C36" t="s">
        <v>97</v>
      </c>
      <c r="D36" s="1" t="s">
        <v>100</v>
      </c>
    </row>
    <row r="37" spans="2:4" x14ac:dyDescent="0.2">
      <c r="B37" s="1" t="s">
        <v>119</v>
      </c>
      <c r="C37" t="s">
        <v>98</v>
      </c>
      <c r="D37" s="1" t="s">
        <v>100</v>
      </c>
    </row>
    <row r="38" spans="2:4" x14ac:dyDescent="0.2">
      <c r="B38" s="1" t="s">
        <v>120</v>
      </c>
      <c r="C38" t="s">
        <v>99</v>
      </c>
      <c r="D38" s="1" t="s">
        <v>100</v>
      </c>
    </row>
    <row r="39" spans="2:4" x14ac:dyDescent="0.2">
      <c r="B39" s="1" t="s">
        <v>121</v>
      </c>
      <c r="C39" t="s">
        <v>116</v>
      </c>
      <c r="D39" s="1" t="s">
        <v>100</v>
      </c>
    </row>
    <row r="40" spans="2:4" x14ac:dyDescent="0.2">
      <c r="B40" s="1" t="s">
        <v>117</v>
      </c>
      <c r="C40" t="s">
        <v>95</v>
      </c>
      <c r="D40" s="1" t="s">
        <v>100</v>
      </c>
    </row>
    <row r="41" spans="2:4" x14ac:dyDescent="0.2">
      <c r="B41" s="1" t="s">
        <v>122</v>
      </c>
      <c r="C41" t="s">
        <v>96</v>
      </c>
      <c r="D41" s="1" t="s">
        <v>100</v>
      </c>
    </row>
    <row r="43" spans="2:4" x14ac:dyDescent="0.2">
      <c r="C43" t="s">
        <v>123</v>
      </c>
    </row>
    <row r="44" spans="2:4" x14ac:dyDescent="0.2">
      <c r="B44" s="1" t="s">
        <v>124</v>
      </c>
      <c r="C44" t="s">
        <v>125</v>
      </c>
      <c r="D44" s="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showGridLines="0" topLeftCell="A44" zoomScale="80" zoomScaleNormal="80" workbookViewId="0">
      <selection activeCell="C65" sqref="C65"/>
    </sheetView>
  </sheetViews>
  <sheetFormatPr defaultRowHeight="12.75" x14ac:dyDescent="0.2"/>
  <cols>
    <col min="1" max="1" width="5.7109375" style="55" customWidth="1"/>
    <col min="2" max="2" width="14.5703125" style="33" customWidth="1"/>
    <col min="3" max="3" width="47.42578125" bestFit="1" customWidth="1"/>
    <col min="4" max="4" width="11.42578125" style="1" customWidth="1"/>
    <col min="5" max="5" width="15.7109375" style="30" customWidth="1"/>
    <col min="6" max="6" width="16.7109375" style="30" customWidth="1"/>
    <col min="7" max="7" width="3.42578125" customWidth="1"/>
    <col min="8" max="8" width="9.5703125" bestFit="1" customWidth="1"/>
    <col min="10" max="10" width="39.140625" bestFit="1" customWidth="1"/>
    <col min="12" max="12" width="11.42578125" customWidth="1"/>
    <col min="13" max="13" width="11.85546875" customWidth="1"/>
  </cols>
  <sheetData>
    <row r="1" spans="1:6" x14ac:dyDescent="0.2">
      <c r="B1" s="6" t="s">
        <v>182</v>
      </c>
      <c r="C1" s="7"/>
      <c r="D1" s="45"/>
      <c r="E1" s="16"/>
      <c r="F1" s="16"/>
    </row>
    <row r="2" spans="1:6" x14ac:dyDescent="0.2">
      <c r="B2" s="6" t="s">
        <v>26</v>
      </c>
      <c r="C2" s="7" t="s">
        <v>27</v>
      </c>
      <c r="D2" s="45"/>
      <c r="E2" s="16"/>
      <c r="F2" s="16"/>
    </row>
    <row r="3" spans="1:6" x14ac:dyDescent="0.2">
      <c r="B3" s="6" t="s">
        <v>28</v>
      </c>
      <c r="C3" s="7" t="s">
        <v>246</v>
      </c>
      <c r="D3" s="45"/>
      <c r="E3" s="16"/>
      <c r="F3" s="16"/>
    </row>
    <row r="4" spans="1:6" x14ac:dyDescent="0.2">
      <c r="B4" s="6"/>
      <c r="C4" s="7"/>
      <c r="D4" s="45"/>
      <c r="E4" s="16"/>
      <c r="F4" s="16"/>
    </row>
    <row r="5" spans="1:6" x14ac:dyDescent="0.2">
      <c r="B5" s="6"/>
      <c r="C5" s="7"/>
      <c r="D5" s="45"/>
      <c r="E5" s="16"/>
      <c r="F5" s="16"/>
    </row>
    <row r="6" spans="1:6" x14ac:dyDescent="0.2">
      <c r="E6" s="16"/>
      <c r="F6" s="16"/>
    </row>
    <row r="7" spans="1:6" x14ac:dyDescent="0.2">
      <c r="B7" s="6" t="s">
        <v>29</v>
      </c>
      <c r="E7" s="16"/>
      <c r="F7" s="16"/>
    </row>
    <row r="8" spans="1:6" x14ac:dyDescent="0.2">
      <c r="B8" s="6" t="s">
        <v>35</v>
      </c>
      <c r="E8" s="16"/>
      <c r="F8" s="16"/>
    </row>
    <row r="9" spans="1:6" x14ac:dyDescent="0.2">
      <c r="B9" s="6" t="s">
        <v>36</v>
      </c>
      <c r="E9" s="16"/>
      <c r="F9" s="16"/>
    </row>
    <row r="10" spans="1:6" ht="13.5" thickBot="1" x14ac:dyDescent="0.25">
      <c r="E10" s="16"/>
      <c r="F10" s="16"/>
    </row>
    <row r="11" spans="1:6" ht="21.75" customHeight="1" thickBot="1" x14ac:dyDescent="0.25">
      <c r="A11" s="56" t="s">
        <v>130</v>
      </c>
      <c r="B11" s="51" t="s">
        <v>30</v>
      </c>
      <c r="C11" s="9" t="s">
        <v>31</v>
      </c>
      <c r="D11" s="9" t="s">
        <v>57</v>
      </c>
      <c r="E11" s="17" t="s">
        <v>32</v>
      </c>
      <c r="F11" s="18" t="s">
        <v>33</v>
      </c>
    </row>
    <row r="12" spans="1:6" ht="13.5" thickTop="1" x14ac:dyDescent="0.2">
      <c r="A12" s="57"/>
      <c r="B12" s="52"/>
      <c r="C12" s="10"/>
      <c r="D12" s="10"/>
      <c r="E12" s="19"/>
      <c r="F12" s="20"/>
    </row>
    <row r="13" spans="1:6" x14ac:dyDescent="0.2">
      <c r="A13" s="58">
        <v>1</v>
      </c>
      <c r="B13" s="36">
        <v>40057</v>
      </c>
      <c r="C13" s="11" t="str">
        <f>VLOOKUP(D13,'Daftar Akun'!B4:D49,2,FALSE)</f>
        <v>Kas (Cash)</v>
      </c>
      <c r="D13" s="46" t="s">
        <v>77</v>
      </c>
      <c r="E13" s="21">
        <v>100000</v>
      </c>
      <c r="F13" s="22"/>
    </row>
    <row r="14" spans="1:6" x14ac:dyDescent="0.2">
      <c r="A14" s="59"/>
      <c r="B14" s="34"/>
      <c r="C14" s="12" t="str">
        <f>VLOOKUP(D14,'Daftar Akun'!B4:D45,2,FALSE)</f>
        <v>Modal Tn Jony (Equity)</v>
      </c>
      <c r="D14" s="46" t="s">
        <v>87</v>
      </c>
      <c r="E14" s="21"/>
      <c r="F14" s="22">
        <f>E13</f>
        <v>100000</v>
      </c>
    </row>
    <row r="15" spans="1:6" x14ac:dyDescent="0.2">
      <c r="A15" s="59"/>
      <c r="B15" s="34"/>
      <c r="C15" s="12"/>
      <c r="D15" s="46"/>
      <c r="E15" s="21"/>
      <c r="F15" s="22"/>
    </row>
    <row r="16" spans="1:6" x14ac:dyDescent="0.2">
      <c r="A16" s="58">
        <v>2</v>
      </c>
      <c r="B16" s="36">
        <v>40058</v>
      </c>
      <c r="C16" s="85" t="s">
        <v>38</v>
      </c>
      <c r="D16" s="46" t="s">
        <v>80</v>
      </c>
      <c r="E16" s="21">
        <v>12000</v>
      </c>
      <c r="F16" s="22"/>
    </row>
    <row r="17" spans="1:13" x14ac:dyDescent="0.2">
      <c r="A17" s="59"/>
      <c r="B17" s="34"/>
      <c r="C17" s="12" t="s">
        <v>37</v>
      </c>
      <c r="D17" s="46" t="s">
        <v>77</v>
      </c>
      <c r="E17" s="21"/>
      <c r="F17" s="22">
        <f>E16</f>
        <v>12000</v>
      </c>
    </row>
    <row r="18" spans="1:13" x14ac:dyDescent="0.2">
      <c r="A18" s="59"/>
      <c r="B18" s="34"/>
      <c r="C18" s="11"/>
      <c r="D18" s="46"/>
      <c r="E18" s="21"/>
      <c r="F18" s="22"/>
    </row>
    <row r="19" spans="1:13" x14ac:dyDescent="0.2">
      <c r="A19" s="58">
        <v>3</v>
      </c>
      <c r="B19" s="36">
        <v>40059</v>
      </c>
      <c r="C19" s="85" t="s">
        <v>39</v>
      </c>
      <c r="D19" s="46" t="s">
        <v>79</v>
      </c>
      <c r="E19" s="21">
        <v>6000</v>
      </c>
      <c r="F19" s="22"/>
    </row>
    <row r="20" spans="1:13" x14ac:dyDescent="0.2">
      <c r="A20" s="59"/>
      <c r="B20" s="34"/>
      <c r="C20" s="12" t="s">
        <v>37</v>
      </c>
      <c r="D20" s="46" t="s">
        <v>77</v>
      </c>
      <c r="E20" s="21"/>
      <c r="F20" s="22">
        <f>E19</f>
        <v>6000</v>
      </c>
    </row>
    <row r="21" spans="1:13" x14ac:dyDescent="0.2">
      <c r="A21" s="59"/>
      <c r="B21" s="34"/>
      <c r="C21" s="11"/>
      <c r="D21" s="46"/>
      <c r="E21" s="21"/>
      <c r="F21" s="22"/>
    </row>
    <row r="22" spans="1:13" x14ac:dyDescent="0.2">
      <c r="A22" s="59">
        <v>4</v>
      </c>
      <c r="B22" s="36">
        <v>40060</v>
      </c>
      <c r="C22" s="11" t="s">
        <v>42</v>
      </c>
      <c r="D22" s="46" t="s">
        <v>82</v>
      </c>
      <c r="E22" s="21">
        <v>50000</v>
      </c>
      <c r="F22" s="22"/>
      <c r="H22" s="36">
        <v>40060</v>
      </c>
      <c r="I22" s="40" t="s">
        <v>60</v>
      </c>
      <c r="J22" s="11" t="s">
        <v>74</v>
      </c>
      <c r="K22" s="46">
        <v>13</v>
      </c>
      <c r="L22" s="21">
        <v>50000</v>
      </c>
      <c r="M22" s="22"/>
    </row>
    <row r="23" spans="1:13" x14ac:dyDescent="0.2">
      <c r="A23" s="59"/>
      <c r="B23" s="34"/>
      <c r="C23" s="12" t="s">
        <v>37</v>
      </c>
      <c r="D23" s="46" t="s">
        <v>77</v>
      </c>
      <c r="E23" s="21"/>
      <c r="F23" s="22">
        <f>E22</f>
        <v>50000</v>
      </c>
      <c r="H23" s="34"/>
      <c r="I23" s="40"/>
      <c r="J23" s="12" t="s">
        <v>37</v>
      </c>
      <c r="K23" s="46">
        <v>11</v>
      </c>
      <c r="L23" s="21"/>
      <c r="M23" s="22">
        <f>L22</f>
        <v>50000</v>
      </c>
    </row>
    <row r="24" spans="1:13" x14ac:dyDescent="0.2">
      <c r="A24" s="59"/>
      <c r="B24" s="34"/>
      <c r="C24" s="11" t="s">
        <v>73</v>
      </c>
      <c r="D24" s="46"/>
      <c r="E24" s="21"/>
      <c r="F24" s="22"/>
      <c r="H24" s="34"/>
      <c r="I24" s="40"/>
      <c r="J24" s="11" t="s">
        <v>75</v>
      </c>
      <c r="K24" s="46"/>
      <c r="L24" s="21"/>
      <c r="M24" s="22"/>
    </row>
    <row r="25" spans="1:13" x14ac:dyDescent="0.2">
      <c r="A25" s="59"/>
      <c r="B25" s="34"/>
      <c r="C25" s="11"/>
      <c r="D25" s="46"/>
      <c r="E25" s="21"/>
      <c r="F25" s="22"/>
    </row>
    <row r="26" spans="1:13" x14ac:dyDescent="0.2">
      <c r="A26" s="58">
        <v>5</v>
      </c>
      <c r="B26" s="36">
        <v>40062</v>
      </c>
      <c r="C26" s="11" t="s">
        <v>40</v>
      </c>
      <c r="D26" s="46" t="s">
        <v>84</v>
      </c>
      <c r="E26" s="21">
        <v>20000</v>
      </c>
      <c r="F26" s="22"/>
    </row>
    <row r="27" spans="1:13" x14ac:dyDescent="0.2">
      <c r="A27" s="59"/>
      <c r="B27" s="34"/>
      <c r="C27" s="12" t="s">
        <v>37</v>
      </c>
      <c r="D27" s="46" t="s">
        <v>77</v>
      </c>
      <c r="E27" s="21"/>
      <c r="F27" s="22">
        <v>5000</v>
      </c>
    </row>
    <row r="28" spans="1:13" x14ac:dyDescent="0.2">
      <c r="A28" s="59"/>
      <c r="B28" s="34"/>
      <c r="C28" s="12" t="s">
        <v>46</v>
      </c>
      <c r="D28" s="46" t="s">
        <v>85</v>
      </c>
      <c r="E28" s="21"/>
      <c r="F28" s="22">
        <f>E26-F27</f>
        <v>15000</v>
      </c>
    </row>
    <row r="29" spans="1:13" x14ac:dyDescent="0.2">
      <c r="A29" s="59"/>
      <c r="B29" s="34"/>
      <c r="C29" s="11"/>
      <c r="D29" s="46"/>
      <c r="E29" s="21"/>
      <c r="F29" s="22"/>
    </row>
    <row r="30" spans="1:13" x14ac:dyDescent="0.2">
      <c r="A30" s="58">
        <v>6</v>
      </c>
      <c r="B30" s="36">
        <v>40064</v>
      </c>
      <c r="C30" s="11" t="s">
        <v>41</v>
      </c>
      <c r="D30" s="46" t="s">
        <v>81</v>
      </c>
      <c r="E30" s="21">
        <v>5000</v>
      </c>
      <c r="F30" s="22"/>
    </row>
    <row r="31" spans="1:13" x14ac:dyDescent="0.2">
      <c r="A31" s="59"/>
      <c r="B31" s="34"/>
      <c r="C31" s="12" t="s">
        <v>37</v>
      </c>
      <c r="D31" s="46" t="s">
        <v>77</v>
      </c>
      <c r="E31" s="21"/>
      <c r="F31" s="22">
        <f>E30</f>
        <v>5000</v>
      </c>
    </row>
    <row r="32" spans="1:13" x14ac:dyDescent="0.2">
      <c r="A32" s="59"/>
      <c r="B32" s="34"/>
      <c r="C32" s="11"/>
      <c r="D32" s="46"/>
      <c r="E32" s="21"/>
      <c r="F32" s="22"/>
    </row>
    <row r="33" spans="1:6" x14ac:dyDescent="0.2">
      <c r="A33" s="58">
        <v>7</v>
      </c>
      <c r="B33" s="36">
        <v>40065</v>
      </c>
      <c r="C33" s="11" t="s">
        <v>37</v>
      </c>
      <c r="D33" s="46" t="s">
        <v>77</v>
      </c>
      <c r="E33" s="21">
        <v>35000</v>
      </c>
      <c r="F33" s="22"/>
    </row>
    <row r="34" spans="1:6" x14ac:dyDescent="0.2">
      <c r="A34" s="59"/>
      <c r="B34" s="34"/>
      <c r="C34" s="12" t="s">
        <v>43</v>
      </c>
      <c r="D34" s="46">
        <v>4100</v>
      </c>
      <c r="E34" s="21"/>
      <c r="F34" s="22">
        <f>E33</f>
        <v>35000</v>
      </c>
    </row>
    <row r="35" spans="1:6" x14ac:dyDescent="0.2">
      <c r="A35" s="59"/>
      <c r="B35" s="34"/>
      <c r="C35" s="11"/>
      <c r="D35" s="46"/>
      <c r="E35" s="21"/>
      <c r="F35" s="22"/>
    </row>
    <row r="36" spans="1:6" x14ac:dyDescent="0.2">
      <c r="A36" s="58">
        <v>8</v>
      </c>
      <c r="B36" s="36">
        <v>40072</v>
      </c>
      <c r="C36" s="11" t="s">
        <v>44</v>
      </c>
      <c r="D36" s="46" t="s">
        <v>117</v>
      </c>
      <c r="E36" s="21">
        <v>4500</v>
      </c>
      <c r="F36" s="22"/>
    </row>
    <row r="37" spans="1:6" x14ac:dyDescent="0.2">
      <c r="A37" s="59"/>
      <c r="B37" s="34"/>
      <c r="C37" s="12" t="s">
        <v>37</v>
      </c>
      <c r="D37" s="46" t="s">
        <v>77</v>
      </c>
      <c r="E37" s="21"/>
      <c r="F37" s="22">
        <f>E36</f>
        <v>4500</v>
      </c>
    </row>
    <row r="38" spans="1:6" x14ac:dyDescent="0.2">
      <c r="A38" s="59"/>
      <c r="B38" s="34"/>
      <c r="C38" s="11"/>
      <c r="D38" s="46"/>
      <c r="E38" s="21"/>
      <c r="F38" s="22"/>
    </row>
    <row r="39" spans="1:6" x14ac:dyDescent="0.2">
      <c r="A39" s="58">
        <v>9</v>
      </c>
      <c r="B39" s="36">
        <v>40075</v>
      </c>
      <c r="C39" s="11" t="s">
        <v>45</v>
      </c>
      <c r="D39" s="46" t="s">
        <v>78</v>
      </c>
      <c r="E39" s="21">
        <v>25000</v>
      </c>
      <c r="F39" s="22"/>
    </row>
    <row r="40" spans="1:6" x14ac:dyDescent="0.2">
      <c r="A40" s="59"/>
      <c r="B40" s="34"/>
      <c r="C40" s="12" t="s">
        <v>43</v>
      </c>
      <c r="D40" s="46">
        <v>4100</v>
      </c>
      <c r="E40" s="21"/>
      <c r="F40" s="22">
        <f>E39</f>
        <v>25000</v>
      </c>
    </row>
    <row r="41" spans="1:6" x14ac:dyDescent="0.2">
      <c r="A41" s="59"/>
      <c r="B41" s="34"/>
      <c r="C41" s="11"/>
      <c r="D41" s="46"/>
      <c r="E41" s="21"/>
      <c r="F41" s="22"/>
    </row>
    <row r="42" spans="1:6" x14ac:dyDescent="0.2">
      <c r="A42" s="58">
        <v>10</v>
      </c>
      <c r="B42" s="36">
        <v>40076</v>
      </c>
      <c r="C42" s="11" t="s">
        <v>47</v>
      </c>
      <c r="D42" s="46" t="s">
        <v>120</v>
      </c>
      <c r="E42" s="21">
        <v>2250</v>
      </c>
      <c r="F42" s="22"/>
    </row>
    <row r="43" spans="1:6" x14ac:dyDescent="0.2">
      <c r="A43" s="59"/>
      <c r="B43" s="34"/>
      <c r="C43" s="12" t="s">
        <v>37</v>
      </c>
      <c r="D43" s="46" t="s">
        <v>77</v>
      </c>
      <c r="E43" s="21"/>
      <c r="F43" s="22">
        <f>E42</f>
        <v>2250</v>
      </c>
    </row>
    <row r="44" spans="1:6" x14ac:dyDescent="0.2">
      <c r="A44" s="59"/>
      <c r="B44" s="34"/>
      <c r="C44" s="11"/>
      <c r="D44" s="46"/>
      <c r="E44" s="21"/>
      <c r="F44" s="22"/>
    </row>
    <row r="45" spans="1:6" x14ac:dyDescent="0.2">
      <c r="A45" s="58">
        <v>11</v>
      </c>
      <c r="B45" s="36">
        <v>40081</v>
      </c>
      <c r="C45" s="11" t="s">
        <v>48</v>
      </c>
      <c r="D45" s="46" t="s">
        <v>118</v>
      </c>
      <c r="E45" s="21">
        <v>2500</v>
      </c>
      <c r="F45" s="22"/>
    </row>
    <row r="46" spans="1:6" x14ac:dyDescent="0.2">
      <c r="A46" s="59"/>
      <c r="B46" s="34"/>
      <c r="C46" s="12" t="s">
        <v>37</v>
      </c>
      <c r="D46" s="46" t="s">
        <v>77</v>
      </c>
      <c r="E46" s="21"/>
      <c r="F46" s="22">
        <f>E45</f>
        <v>2500</v>
      </c>
    </row>
    <row r="47" spans="1:6" x14ac:dyDescent="0.2">
      <c r="A47" s="59"/>
      <c r="B47" s="34"/>
      <c r="C47" s="11"/>
      <c r="D47" s="46"/>
      <c r="E47" s="21"/>
      <c r="F47" s="22"/>
    </row>
    <row r="48" spans="1:6" x14ac:dyDescent="0.2">
      <c r="A48" s="58">
        <v>12</v>
      </c>
      <c r="B48" s="36">
        <v>40081</v>
      </c>
      <c r="C48" s="11" t="s">
        <v>46</v>
      </c>
      <c r="D48" s="46" t="s">
        <v>85</v>
      </c>
      <c r="E48" s="21">
        <v>10000</v>
      </c>
      <c r="F48" s="22"/>
    </row>
    <row r="49" spans="1:6" x14ac:dyDescent="0.2">
      <c r="A49" s="59"/>
      <c r="B49" s="34"/>
      <c r="C49" s="12" t="s">
        <v>37</v>
      </c>
      <c r="D49" s="46" t="s">
        <v>77</v>
      </c>
      <c r="E49" s="21"/>
      <c r="F49" s="22">
        <f>E48</f>
        <v>10000</v>
      </c>
    </row>
    <row r="50" spans="1:6" x14ac:dyDescent="0.2">
      <c r="A50" s="59"/>
      <c r="B50" s="34"/>
      <c r="C50" s="11"/>
      <c r="D50" s="46"/>
      <c r="E50" s="21"/>
      <c r="F50" s="22"/>
    </row>
    <row r="51" spans="1:6" x14ac:dyDescent="0.2">
      <c r="A51" s="58">
        <v>13</v>
      </c>
      <c r="B51" s="36">
        <v>40081</v>
      </c>
      <c r="C51" s="11" t="s">
        <v>49</v>
      </c>
      <c r="D51" s="46" t="s">
        <v>124</v>
      </c>
      <c r="E51" s="21">
        <v>2500</v>
      </c>
      <c r="F51" s="22"/>
    </row>
    <row r="52" spans="1:6" x14ac:dyDescent="0.2">
      <c r="A52" s="59"/>
      <c r="B52" s="34"/>
      <c r="C52" s="12" t="s">
        <v>37</v>
      </c>
      <c r="D52" s="46" t="s">
        <v>77</v>
      </c>
      <c r="E52" s="21"/>
      <c r="F52" s="22">
        <f>E51</f>
        <v>2500</v>
      </c>
    </row>
    <row r="53" spans="1:6" ht="13.5" thickBot="1" x14ac:dyDescent="0.25">
      <c r="A53" s="59"/>
      <c r="B53" s="34"/>
      <c r="C53" s="11"/>
      <c r="D53" s="46"/>
      <c r="E53" s="61"/>
      <c r="F53" s="62"/>
    </row>
    <row r="54" spans="1:6" s="3" customFormat="1" ht="23.25" customHeight="1" thickBot="1" x14ac:dyDescent="0.25">
      <c r="A54" s="58"/>
      <c r="B54" s="63"/>
      <c r="C54" s="64"/>
      <c r="D54" s="65"/>
      <c r="E54" s="19">
        <f>SUM(E13:E53)</f>
        <v>274750</v>
      </c>
      <c r="F54" s="20">
        <f>SUM(F13:F53)</f>
        <v>274750</v>
      </c>
    </row>
    <row r="55" spans="1:6" ht="21.75" customHeight="1" thickBot="1" x14ac:dyDescent="0.25">
      <c r="A55" s="60" t="s">
        <v>34</v>
      </c>
      <c r="B55" s="37" t="s">
        <v>34</v>
      </c>
      <c r="C55" s="14"/>
      <c r="D55" s="47"/>
      <c r="E55" s="26"/>
      <c r="F55" s="27"/>
    </row>
    <row r="56" spans="1:6" x14ac:dyDescent="0.2">
      <c r="A56" s="59"/>
      <c r="B56" s="53"/>
      <c r="C56" s="11"/>
      <c r="D56" s="46"/>
      <c r="E56" s="21"/>
      <c r="F56" s="22"/>
    </row>
    <row r="57" spans="1:6" x14ac:dyDescent="0.2">
      <c r="A57" s="58">
        <v>1</v>
      </c>
      <c r="B57" s="36">
        <v>40086</v>
      </c>
      <c r="C57" s="11" t="s">
        <v>50</v>
      </c>
      <c r="D57" s="46"/>
      <c r="E57" s="21">
        <v>3000</v>
      </c>
      <c r="F57" s="22"/>
    </row>
    <row r="58" spans="1:6" x14ac:dyDescent="0.2">
      <c r="A58" s="59"/>
      <c r="B58" s="53"/>
      <c r="C58" s="12" t="s">
        <v>41</v>
      </c>
      <c r="D58" s="46"/>
      <c r="E58" s="21"/>
      <c r="F58" s="22">
        <f>E57</f>
        <v>3000</v>
      </c>
    </row>
    <row r="59" spans="1:6" x14ac:dyDescent="0.2">
      <c r="A59" s="59"/>
      <c r="B59" s="53"/>
      <c r="C59" s="11"/>
      <c r="D59" s="46"/>
      <c r="E59" s="21"/>
      <c r="F59" s="22"/>
    </row>
    <row r="60" spans="1:6" x14ac:dyDescent="0.2">
      <c r="A60" s="58">
        <v>2</v>
      </c>
      <c r="B60" s="36">
        <v>40086</v>
      </c>
      <c r="C60" s="11" t="s">
        <v>51</v>
      </c>
      <c r="D60" s="46"/>
      <c r="E60" s="21">
        <v>500</v>
      </c>
      <c r="F60" s="22"/>
    </row>
    <row r="61" spans="1:6" x14ac:dyDescent="0.2">
      <c r="A61" s="59"/>
      <c r="B61" s="53"/>
      <c r="C61" s="12" t="s">
        <v>52</v>
      </c>
      <c r="D61" s="46"/>
      <c r="E61" s="21"/>
      <c r="F61" s="22">
        <f>E60</f>
        <v>500</v>
      </c>
    </row>
    <row r="62" spans="1:6" x14ac:dyDescent="0.2">
      <c r="A62" s="59"/>
      <c r="B62" s="53"/>
      <c r="C62" s="12"/>
      <c r="D62" s="46"/>
      <c r="E62" s="21"/>
      <c r="F62" s="22"/>
    </row>
    <row r="63" spans="1:6" x14ac:dyDescent="0.2">
      <c r="A63" s="58">
        <v>3</v>
      </c>
      <c r="B63" s="36">
        <v>40086</v>
      </c>
      <c r="C63" s="11" t="s">
        <v>53</v>
      </c>
      <c r="D63" s="46"/>
      <c r="E63" s="21">
        <f>250</f>
        <v>250</v>
      </c>
      <c r="F63" s="22"/>
    </row>
    <row r="64" spans="1:6" x14ac:dyDescent="0.2">
      <c r="A64" s="59"/>
      <c r="B64" s="53"/>
      <c r="C64" s="12" t="s">
        <v>39</v>
      </c>
      <c r="D64" s="46"/>
      <c r="E64" s="21"/>
      <c r="F64" s="22">
        <f>E63</f>
        <v>250</v>
      </c>
    </row>
    <row r="65" spans="1:13" x14ac:dyDescent="0.2">
      <c r="A65" s="59"/>
      <c r="B65" s="53"/>
      <c r="C65" s="12"/>
      <c r="D65" s="46"/>
      <c r="E65" s="21"/>
      <c r="F65" s="22"/>
    </row>
    <row r="66" spans="1:13" x14ac:dyDescent="0.2">
      <c r="A66" s="58">
        <v>4</v>
      </c>
      <c r="B66" s="36">
        <v>40086</v>
      </c>
      <c r="C66" s="11" t="s">
        <v>163</v>
      </c>
      <c r="D66" s="46">
        <v>510</v>
      </c>
      <c r="E66" s="21">
        <v>50000</v>
      </c>
      <c r="F66" s="22"/>
    </row>
    <row r="67" spans="1:13" x14ac:dyDescent="0.2">
      <c r="A67" s="59"/>
      <c r="B67" s="53"/>
      <c r="C67" s="12" t="s">
        <v>164</v>
      </c>
      <c r="D67" s="46"/>
      <c r="E67" s="21"/>
      <c r="F67" s="22">
        <f>E66</f>
        <v>50000</v>
      </c>
    </row>
    <row r="68" spans="1:13" ht="15" x14ac:dyDescent="0.35">
      <c r="A68" s="59"/>
      <c r="B68" s="53"/>
      <c r="C68" s="11" t="s">
        <v>73</v>
      </c>
      <c r="D68" s="46"/>
      <c r="E68" s="23"/>
      <c r="F68" s="32"/>
    </row>
    <row r="69" spans="1:13" s="3" customFormat="1" ht="23.25" customHeight="1" thickBot="1" x14ac:dyDescent="0.25">
      <c r="A69" s="66"/>
      <c r="B69" s="67"/>
      <c r="C69" s="68"/>
      <c r="D69" s="69"/>
      <c r="E69" s="70">
        <f>SUM(E57:E68)</f>
        <v>53750</v>
      </c>
      <c r="F69" s="71">
        <f>SUM(F57:F68)</f>
        <v>53750</v>
      </c>
    </row>
    <row r="70" spans="1:13" x14ac:dyDescent="0.2">
      <c r="B70" s="35"/>
      <c r="E70" s="16"/>
      <c r="F70" s="16"/>
    </row>
    <row r="71" spans="1:13" x14ac:dyDescent="0.2">
      <c r="B71" s="35"/>
      <c r="E71" s="16"/>
      <c r="F71" s="16"/>
    </row>
    <row r="72" spans="1:13" x14ac:dyDescent="0.2">
      <c r="B72" s="35"/>
      <c r="E72" s="16"/>
      <c r="F72" s="16"/>
    </row>
    <row r="73" spans="1:13" x14ac:dyDescent="0.2">
      <c r="B73" s="35"/>
      <c r="E73" s="16"/>
      <c r="F73" s="16"/>
    </row>
    <row r="74" spans="1:13" x14ac:dyDescent="0.2">
      <c r="B74" s="35"/>
      <c r="E74" s="16"/>
      <c r="F74" s="16"/>
    </row>
    <row r="75" spans="1:13" x14ac:dyDescent="0.2">
      <c r="B75" s="35"/>
      <c r="E75" s="16"/>
      <c r="F75" s="16"/>
      <c r="M75" t="s">
        <v>134</v>
      </c>
    </row>
  </sheetData>
  <pageMargins left="0.7" right="0.7" top="0.75" bottom="0.75" header="0.3" footer="0.3"/>
  <pageSetup scale="90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showGridLines="0" tabSelected="1" zoomScaleNormal="100" workbookViewId="0">
      <selection activeCell="A3" sqref="A3"/>
    </sheetView>
  </sheetViews>
  <sheetFormatPr defaultRowHeight="12.75" x14ac:dyDescent="0.2"/>
  <cols>
    <col min="1" max="2" width="11.42578125" style="33" customWidth="1"/>
    <col min="3" max="3" width="44.7109375" customWidth="1"/>
    <col min="4" max="4" width="11.42578125" style="1" customWidth="1"/>
    <col min="5" max="5" width="15.7109375" style="30" customWidth="1"/>
    <col min="6" max="6" width="16.7109375" style="30" customWidth="1"/>
    <col min="7" max="7" width="3.42578125" customWidth="1"/>
    <col min="8" max="8" width="9.5703125" bestFit="1" customWidth="1"/>
    <col min="9" max="9" width="9.28515625" bestFit="1" customWidth="1"/>
    <col min="10" max="10" width="39.140625" bestFit="1" customWidth="1"/>
    <col min="12" max="12" width="11.42578125" customWidth="1"/>
    <col min="13" max="13" width="11.85546875" customWidth="1"/>
  </cols>
  <sheetData>
    <row r="1" spans="1:6" x14ac:dyDescent="0.2">
      <c r="A1" s="6" t="str">
        <f>'Jurnal '!B1</f>
        <v>TUGAS 2 (PERUSAHAAN DAGANG)</v>
      </c>
      <c r="B1" s="6"/>
      <c r="C1" s="7"/>
      <c r="D1" s="45"/>
      <c r="E1" s="16"/>
      <c r="F1" s="16"/>
    </row>
    <row r="2" spans="1:6" x14ac:dyDescent="0.2">
      <c r="A2" s="6" t="s">
        <v>26</v>
      </c>
      <c r="B2" s="6"/>
      <c r="C2" s="7" t="s">
        <v>27</v>
      </c>
      <c r="D2" s="45"/>
      <c r="E2" s="16"/>
      <c r="F2" s="16"/>
    </row>
    <row r="3" spans="1:6" x14ac:dyDescent="0.2">
      <c r="A3" s="6"/>
      <c r="B3" s="6"/>
      <c r="C3" s="7"/>
      <c r="D3" s="45"/>
      <c r="E3" s="16"/>
      <c r="F3" s="16"/>
    </row>
    <row r="4" spans="1:6" x14ac:dyDescent="0.2">
      <c r="A4" s="6"/>
      <c r="B4" s="6"/>
      <c r="C4" s="7"/>
      <c r="D4" s="45"/>
      <c r="E4" s="16"/>
      <c r="F4" s="16"/>
    </row>
    <row r="5" spans="1:6" x14ac:dyDescent="0.2">
      <c r="A5" s="6"/>
      <c r="B5" s="6"/>
      <c r="C5" s="7"/>
      <c r="D5" s="45"/>
      <c r="E5" s="16"/>
      <c r="F5" s="16"/>
    </row>
    <row r="6" spans="1:6" x14ac:dyDescent="0.2">
      <c r="E6" s="16"/>
      <c r="F6" s="16"/>
    </row>
    <row r="7" spans="1:6" x14ac:dyDescent="0.2">
      <c r="A7" s="6" t="s">
        <v>29</v>
      </c>
      <c r="B7" s="6"/>
      <c r="E7" s="16"/>
      <c r="F7" s="16"/>
    </row>
    <row r="8" spans="1:6" x14ac:dyDescent="0.2">
      <c r="A8" s="6" t="s">
        <v>35</v>
      </c>
      <c r="B8" s="6"/>
      <c r="E8" s="16"/>
      <c r="F8" s="16"/>
    </row>
    <row r="9" spans="1:6" x14ac:dyDescent="0.2">
      <c r="A9" s="6" t="s">
        <v>36</v>
      </c>
      <c r="B9" s="6"/>
      <c r="E9" s="16"/>
      <c r="F9" s="16"/>
    </row>
    <row r="10" spans="1:6" ht="9" customHeight="1" thickBot="1" x14ac:dyDescent="0.25">
      <c r="E10" s="16"/>
      <c r="F10" s="16"/>
    </row>
    <row r="11" spans="1:6" ht="21.75" customHeight="1" thickBot="1" x14ac:dyDescent="0.25">
      <c r="A11" s="8" t="s">
        <v>30</v>
      </c>
      <c r="B11" s="8" t="s">
        <v>55</v>
      </c>
      <c r="C11" s="9" t="s">
        <v>31</v>
      </c>
      <c r="D11" s="9" t="s">
        <v>57</v>
      </c>
      <c r="E11" s="17" t="s">
        <v>32</v>
      </c>
      <c r="F11" s="18" t="s">
        <v>33</v>
      </c>
    </row>
    <row r="12" spans="1:6" ht="7.5" customHeight="1" thickTop="1" x14ac:dyDescent="0.2">
      <c r="A12" s="175"/>
      <c r="B12" s="39"/>
      <c r="C12" s="10"/>
      <c r="D12" s="10"/>
      <c r="E12" s="19"/>
      <c r="F12" s="20"/>
    </row>
    <row r="13" spans="1:6" x14ac:dyDescent="0.2">
      <c r="A13" s="54">
        <v>40057</v>
      </c>
      <c r="B13" s="40" t="s">
        <v>58</v>
      </c>
      <c r="C13" s="11" t="str">
        <f>VLOOKUP(D13,'Daftar Akun'!$B$4:$D$49,2,FALSE)</f>
        <v>Kas (Cash)</v>
      </c>
      <c r="D13" s="46" t="s">
        <v>77</v>
      </c>
      <c r="E13" s="21">
        <v>100000</v>
      </c>
      <c r="F13" s="22"/>
    </row>
    <row r="14" spans="1:6" x14ac:dyDescent="0.2">
      <c r="A14" s="176"/>
      <c r="B14" s="40"/>
      <c r="C14" s="12" t="str">
        <f>VLOOKUP(D14,'Daftar Akun'!$B$4:$D$45,2,FALSE)</f>
        <v>Modal Tn Jony (Equity)</v>
      </c>
      <c r="D14" s="46" t="s">
        <v>87</v>
      </c>
      <c r="E14" s="21"/>
      <c r="F14" s="22">
        <f>E13</f>
        <v>100000</v>
      </c>
    </row>
    <row r="15" spans="1:6" x14ac:dyDescent="0.2">
      <c r="A15" s="176"/>
      <c r="B15" s="40"/>
      <c r="C15" s="12"/>
      <c r="D15" s="46"/>
      <c r="E15" s="21"/>
      <c r="F15" s="22"/>
    </row>
    <row r="16" spans="1:6" x14ac:dyDescent="0.2">
      <c r="A16" s="54">
        <v>40058</v>
      </c>
      <c r="B16" s="40" t="s">
        <v>59</v>
      </c>
      <c r="C16" s="11" t="str">
        <f>VLOOKUP(D16,'Daftar Akun'!$B$4:$D$49,2,FALSE)</f>
        <v>Sewa dibayar dimuka (Prepaid Rent)</v>
      </c>
      <c r="D16" s="46" t="s">
        <v>80</v>
      </c>
      <c r="E16" s="21">
        <v>12000</v>
      </c>
      <c r="F16" s="22"/>
    </row>
    <row r="17" spans="1:6" x14ac:dyDescent="0.2">
      <c r="A17" s="176"/>
      <c r="B17" s="40"/>
      <c r="C17" s="12" t="str">
        <f>VLOOKUP(D17,'Daftar Akun'!$B$4:$D$45,2,FALSE)</f>
        <v>Kas (Cash)</v>
      </c>
      <c r="D17" s="46" t="s">
        <v>77</v>
      </c>
      <c r="E17" s="21"/>
      <c r="F17" s="22">
        <f>E16</f>
        <v>12000</v>
      </c>
    </row>
    <row r="18" spans="1:6" x14ac:dyDescent="0.2">
      <c r="A18" s="176"/>
      <c r="B18" s="40"/>
      <c r="C18" s="11"/>
      <c r="D18" s="46"/>
      <c r="E18" s="21"/>
      <c r="F18" s="22"/>
    </row>
    <row r="19" spans="1:6" x14ac:dyDescent="0.2">
      <c r="A19" s="54">
        <v>40060</v>
      </c>
      <c r="B19" s="40" t="s">
        <v>60</v>
      </c>
      <c r="C19" s="11" t="str">
        <f>VLOOKUP(D19,'Daftar Akun'!$B$4:$D$49,2,FALSE)</f>
        <v>Persediaan Barang (Merchandise Inventory)</v>
      </c>
      <c r="D19" s="46" t="s">
        <v>82</v>
      </c>
      <c r="E19" s="21">
        <v>50000</v>
      </c>
      <c r="F19" s="22"/>
    </row>
    <row r="20" spans="1:6" x14ac:dyDescent="0.2">
      <c r="A20" s="176"/>
      <c r="B20" s="40"/>
      <c r="C20" s="12" t="str">
        <f>VLOOKUP(D20,'Daftar Akun'!$B$4:$D$45,2,FALSE)</f>
        <v>Kas (Cash)</v>
      </c>
      <c r="D20" s="46" t="s">
        <v>77</v>
      </c>
      <c r="E20" s="21"/>
      <c r="F20" s="22">
        <f>E19</f>
        <v>50000</v>
      </c>
    </row>
    <row r="21" spans="1:6" x14ac:dyDescent="0.2">
      <c r="A21" s="176"/>
      <c r="B21" s="40"/>
      <c r="C21" s="11" t="s">
        <v>73</v>
      </c>
      <c r="D21" s="46"/>
      <c r="E21" s="21"/>
      <c r="F21" s="22"/>
    </row>
    <row r="22" spans="1:6" x14ac:dyDescent="0.2">
      <c r="A22" s="176"/>
      <c r="B22" s="40"/>
      <c r="C22" s="11"/>
      <c r="D22" s="46"/>
      <c r="E22" s="21"/>
      <c r="F22" s="22"/>
    </row>
    <row r="23" spans="1:6" x14ac:dyDescent="0.2">
      <c r="A23" s="54">
        <v>40059</v>
      </c>
      <c r="B23" s="40" t="s">
        <v>61</v>
      </c>
      <c r="C23" s="11" t="str">
        <f>VLOOKUP(D23,'Daftar Akun'!$B$4:$D$49,2,FALSE)</f>
        <v>Assuransi dibayar dimuka (Prepaid Insurance)</v>
      </c>
      <c r="D23" s="46" t="s">
        <v>79</v>
      </c>
      <c r="E23" s="21">
        <v>6000</v>
      </c>
      <c r="F23" s="22"/>
    </row>
    <row r="24" spans="1:6" x14ac:dyDescent="0.2">
      <c r="A24" s="176"/>
      <c r="B24" s="40"/>
      <c r="C24" s="12" t="str">
        <f>VLOOKUP(D24,'Daftar Akun'!$B$4:$D$45,2,FALSE)</f>
        <v>Kas (Cash)</v>
      </c>
      <c r="D24" s="46" t="s">
        <v>77</v>
      </c>
      <c r="E24" s="21"/>
      <c r="F24" s="22">
        <f>E23</f>
        <v>6000</v>
      </c>
    </row>
    <row r="25" spans="1:6" x14ac:dyDescent="0.2">
      <c r="A25" s="176"/>
      <c r="B25" s="40"/>
      <c r="C25" s="11"/>
      <c r="D25" s="46"/>
      <c r="E25" s="21"/>
      <c r="F25" s="22"/>
    </row>
    <row r="26" spans="1:6" x14ac:dyDescent="0.2">
      <c r="A26" s="54">
        <v>40062</v>
      </c>
      <c r="B26" s="40" t="s">
        <v>62</v>
      </c>
      <c r="C26" s="11" t="str">
        <f>VLOOKUP(D26,'Daftar Akun'!$B$4:$D$49,2,FALSE)</f>
        <v>Peralatan (Equipment)</v>
      </c>
      <c r="D26" s="46" t="s">
        <v>84</v>
      </c>
      <c r="E26" s="21">
        <v>20000</v>
      </c>
      <c r="F26" s="22"/>
    </row>
    <row r="27" spans="1:6" x14ac:dyDescent="0.2">
      <c r="A27" s="176"/>
      <c r="B27" s="40"/>
      <c r="C27" s="12" t="str">
        <f>VLOOKUP(D27,'Daftar Akun'!$B$4:$D$45,2,FALSE)</f>
        <v>Kas (Cash)</v>
      </c>
      <c r="D27" s="46" t="s">
        <v>77</v>
      </c>
      <c r="E27" s="21"/>
      <c r="F27" s="22">
        <v>5000</v>
      </c>
    </row>
    <row r="28" spans="1:6" x14ac:dyDescent="0.2">
      <c r="A28" s="176"/>
      <c r="B28" s="40"/>
      <c r="C28" s="12" t="str">
        <f>VLOOKUP(D28,'Daftar Akun'!$B$4:$D$45,2,FALSE)</f>
        <v>Hutang Usaha (Account Payable)</v>
      </c>
      <c r="D28" s="46" t="s">
        <v>85</v>
      </c>
      <c r="E28" s="21"/>
      <c r="F28" s="22">
        <f>E26-F27</f>
        <v>15000</v>
      </c>
    </row>
    <row r="29" spans="1:6" x14ac:dyDescent="0.2">
      <c r="A29" s="176"/>
      <c r="B29" s="40"/>
      <c r="C29" s="11"/>
      <c r="D29" s="46"/>
      <c r="E29" s="21"/>
      <c r="F29" s="22"/>
    </row>
    <row r="30" spans="1:6" x14ac:dyDescent="0.2">
      <c r="A30" s="54">
        <v>40064</v>
      </c>
      <c r="B30" s="40" t="s">
        <v>63</v>
      </c>
      <c r="C30" s="11" t="str">
        <f>VLOOKUP(D30,'Daftar Akun'!$B$4:$D$49,2,FALSE)</f>
        <v>Perlengkapan (Supplies)</v>
      </c>
      <c r="D30" s="46" t="s">
        <v>81</v>
      </c>
      <c r="E30" s="21">
        <v>5000</v>
      </c>
      <c r="F30" s="22"/>
    </row>
    <row r="31" spans="1:6" x14ac:dyDescent="0.2">
      <c r="A31" s="176"/>
      <c r="B31" s="40"/>
      <c r="C31" s="12" t="str">
        <f>VLOOKUP(D31,'Daftar Akun'!$B$4:$D$45,2,FALSE)</f>
        <v>Kas (Cash)</v>
      </c>
      <c r="D31" s="46" t="s">
        <v>77</v>
      </c>
      <c r="E31" s="21"/>
      <c r="F31" s="22">
        <f>E30</f>
        <v>5000</v>
      </c>
    </row>
    <row r="32" spans="1:6" x14ac:dyDescent="0.2">
      <c r="A32" s="176"/>
      <c r="B32" s="40"/>
      <c r="C32" s="11"/>
      <c r="D32" s="46"/>
      <c r="E32" s="21"/>
      <c r="F32" s="22"/>
    </row>
    <row r="33" spans="1:9" x14ac:dyDescent="0.2">
      <c r="A33" s="54">
        <v>40065</v>
      </c>
      <c r="B33" s="40" t="s">
        <v>64</v>
      </c>
      <c r="C33" s="11" t="str">
        <f>VLOOKUP(D33,'Daftar Akun'!$B$4:$D$49,2,FALSE)</f>
        <v>Kas (Cash)</v>
      </c>
      <c r="D33" s="46" t="s">
        <v>77</v>
      </c>
      <c r="E33" s="21">
        <v>35000</v>
      </c>
      <c r="F33" s="22"/>
    </row>
    <row r="34" spans="1:9" x14ac:dyDescent="0.2">
      <c r="A34" s="176"/>
      <c r="B34" s="40"/>
      <c r="C34" s="12" t="str">
        <f>VLOOKUP(D34,'Daftar Akun'!$B$4:$D$45,2,FALSE)</f>
        <v>Penjualan Barang (Sales)</v>
      </c>
      <c r="D34" s="46">
        <v>410</v>
      </c>
      <c r="E34" s="21"/>
      <c r="F34" s="22">
        <f>E33</f>
        <v>35000</v>
      </c>
    </row>
    <row r="35" spans="1:9" x14ac:dyDescent="0.2">
      <c r="A35" s="176"/>
      <c r="B35" s="40"/>
      <c r="C35" s="11"/>
      <c r="D35" s="46"/>
      <c r="E35" s="21"/>
      <c r="F35" s="22"/>
    </row>
    <row r="36" spans="1:9" x14ac:dyDescent="0.2">
      <c r="A36" s="176"/>
      <c r="B36" s="40"/>
      <c r="C36" s="11" t="str">
        <f>VLOOKUP(D36,'Daftar Akun'!$B$4:$D$49,2,FALSE)</f>
        <v>Harga Pokok Penjualan (COGS)</v>
      </c>
      <c r="D36" s="1">
        <v>510</v>
      </c>
      <c r="E36" s="21">
        <v>29000</v>
      </c>
      <c r="F36" s="22"/>
    </row>
    <row r="37" spans="1:9" x14ac:dyDescent="0.2">
      <c r="A37" s="176"/>
      <c r="B37" s="40"/>
      <c r="C37" s="12" t="str">
        <f>VLOOKUP(D37,'Daftar Akun'!$B$4:$D$45,2,FALSE)</f>
        <v>Persediaan Barang (Merchandise Inventory)</v>
      </c>
      <c r="D37" s="1" t="s">
        <v>82</v>
      </c>
      <c r="E37" s="21"/>
      <c r="F37" s="22">
        <f>E36</f>
        <v>29000</v>
      </c>
      <c r="I37" s="30"/>
    </row>
    <row r="38" spans="1:9" x14ac:dyDescent="0.2">
      <c r="A38" s="176"/>
      <c r="B38" s="40"/>
      <c r="C38" s="11"/>
      <c r="D38" s="46"/>
      <c r="E38" s="21"/>
      <c r="F38" s="22"/>
    </row>
    <row r="39" spans="1:9" x14ac:dyDescent="0.2">
      <c r="A39" s="54">
        <v>40072</v>
      </c>
      <c r="B39" s="40" t="s">
        <v>65</v>
      </c>
      <c r="C39" s="11" t="str">
        <f>VLOOKUP(D39,'Daftar Akun'!$B$4:$D$49,2,FALSE)</f>
        <v>Biaya Rupa-Rupa (Misceleanous)</v>
      </c>
      <c r="D39" s="46" t="s">
        <v>121</v>
      </c>
      <c r="E39" s="21">
        <v>4500</v>
      </c>
      <c r="F39" s="22"/>
    </row>
    <row r="40" spans="1:9" x14ac:dyDescent="0.2">
      <c r="A40" s="176"/>
      <c r="B40" s="40"/>
      <c r="C40" s="12" t="str">
        <f>VLOOKUP(D40,'Daftar Akun'!$B$4:$D$45,2,FALSE)</f>
        <v>Kas (Cash)</v>
      </c>
      <c r="D40" s="46" t="s">
        <v>77</v>
      </c>
      <c r="E40" s="21"/>
      <c r="F40" s="22">
        <f>E39</f>
        <v>4500</v>
      </c>
    </row>
    <row r="41" spans="1:9" x14ac:dyDescent="0.2">
      <c r="A41" s="176"/>
      <c r="B41" s="40"/>
      <c r="C41" s="11"/>
      <c r="D41" s="46"/>
      <c r="E41" s="21"/>
      <c r="F41" s="22"/>
    </row>
    <row r="42" spans="1:9" x14ac:dyDescent="0.2">
      <c r="A42" s="54">
        <v>40075</v>
      </c>
      <c r="B42" s="40" t="s">
        <v>66</v>
      </c>
      <c r="C42" s="11" t="str">
        <f>VLOOKUP(D42,'Daftar Akun'!$B$4:$D$49,2,FALSE)</f>
        <v>Piutang (Account Receivable)</v>
      </c>
      <c r="D42" s="46" t="s">
        <v>78</v>
      </c>
      <c r="E42" s="21">
        <v>25000</v>
      </c>
      <c r="F42" s="22"/>
    </row>
    <row r="43" spans="1:9" x14ac:dyDescent="0.2">
      <c r="A43" s="176"/>
      <c r="B43" s="40"/>
      <c r="C43" s="12" t="str">
        <f>VLOOKUP(D43,'Daftar Akun'!$B$4:$D$45,2,FALSE)</f>
        <v>Penjualan Barang (Sales)</v>
      </c>
      <c r="D43" s="46">
        <v>410</v>
      </c>
      <c r="E43" s="21"/>
      <c r="F43" s="22">
        <f>E42</f>
        <v>25000</v>
      </c>
    </row>
    <row r="44" spans="1:9" x14ac:dyDescent="0.2">
      <c r="A44" s="176"/>
      <c r="B44" s="40"/>
      <c r="C44" s="11"/>
      <c r="D44" s="46"/>
      <c r="E44" s="21"/>
      <c r="F44" s="22"/>
    </row>
    <row r="45" spans="1:9" x14ac:dyDescent="0.2">
      <c r="A45" s="176"/>
      <c r="B45" s="40"/>
      <c r="C45" s="11" t="str">
        <f>VLOOKUP(D45,'Daftar Akun'!$B$4:$D$49,2,FALSE)</f>
        <v>Harga Pokok Penjualan (COGS)</v>
      </c>
      <c r="D45" s="1">
        <v>510</v>
      </c>
      <c r="E45" s="21">
        <v>21000</v>
      </c>
      <c r="F45" s="22"/>
    </row>
    <row r="46" spans="1:9" x14ac:dyDescent="0.2">
      <c r="A46" s="176"/>
      <c r="B46" s="40"/>
      <c r="C46" s="12" t="str">
        <f>VLOOKUP(D46,'Daftar Akun'!$B$4:$D$45,2,FALSE)</f>
        <v>Persediaan Barang (Merchandise Inventory)</v>
      </c>
      <c r="D46" s="1" t="s">
        <v>82</v>
      </c>
      <c r="E46" s="21"/>
      <c r="F46" s="22">
        <f>E45</f>
        <v>21000</v>
      </c>
    </row>
    <row r="47" spans="1:9" x14ac:dyDescent="0.2">
      <c r="A47" s="176"/>
      <c r="B47" s="40"/>
      <c r="C47" s="11"/>
      <c r="D47" s="46"/>
      <c r="E47" s="21"/>
      <c r="F47" s="22"/>
    </row>
    <row r="48" spans="1:9" x14ac:dyDescent="0.2">
      <c r="A48" s="54">
        <v>40076</v>
      </c>
      <c r="B48" s="40" t="s">
        <v>67</v>
      </c>
      <c r="C48" s="11" t="str">
        <f>VLOOKUP(D48,'Daftar Akun'!$B$4:$D$49,2,FALSE)</f>
        <v>Biaya Utility (Utility Expense)</v>
      </c>
      <c r="D48" s="46" t="s">
        <v>120</v>
      </c>
      <c r="E48" s="21">
        <v>2250</v>
      </c>
      <c r="F48" s="22"/>
    </row>
    <row r="49" spans="1:6" x14ac:dyDescent="0.2">
      <c r="A49" s="176"/>
      <c r="B49" s="40"/>
      <c r="C49" s="12" t="str">
        <f>VLOOKUP(D49,'Daftar Akun'!$B$4:$D$45,2,FALSE)</f>
        <v>Kas (Cash)</v>
      </c>
      <c r="D49" s="46" t="s">
        <v>77</v>
      </c>
      <c r="E49" s="21"/>
      <c r="F49" s="22">
        <f>E48</f>
        <v>2250</v>
      </c>
    </row>
    <row r="50" spans="1:6" x14ac:dyDescent="0.2">
      <c r="A50" s="176"/>
      <c r="B50" s="40"/>
      <c r="C50" s="11"/>
      <c r="D50" s="46"/>
      <c r="E50" s="21"/>
      <c r="F50" s="22"/>
    </row>
    <row r="51" spans="1:6" x14ac:dyDescent="0.2">
      <c r="A51" s="54">
        <v>40081</v>
      </c>
      <c r="B51" s="40" t="s">
        <v>68</v>
      </c>
      <c r="C51" s="11" t="str">
        <f>VLOOKUP(D51,'Daftar Akun'!$B$4:$D$49,2,FALSE)</f>
        <v>Biaya Gaji (Wages Expense)</v>
      </c>
      <c r="D51" s="46" t="s">
        <v>118</v>
      </c>
      <c r="E51" s="21">
        <v>2500</v>
      </c>
      <c r="F51" s="22"/>
    </row>
    <row r="52" spans="1:6" x14ac:dyDescent="0.2">
      <c r="A52" s="176"/>
      <c r="B52" s="40"/>
      <c r="C52" s="12" t="str">
        <f>VLOOKUP(D52,'Daftar Akun'!$B$4:$D$45,2,FALSE)</f>
        <v>Kas (Cash)</v>
      </c>
      <c r="D52" s="46" t="s">
        <v>77</v>
      </c>
      <c r="E52" s="21"/>
      <c r="F52" s="22">
        <f>E51</f>
        <v>2500</v>
      </c>
    </row>
    <row r="53" spans="1:6" x14ac:dyDescent="0.2">
      <c r="A53" s="176"/>
      <c r="B53" s="40"/>
      <c r="C53" s="11"/>
      <c r="D53" s="46"/>
      <c r="E53" s="21"/>
      <c r="F53" s="22"/>
    </row>
    <row r="54" spans="1:6" x14ac:dyDescent="0.2">
      <c r="A54" s="54">
        <v>40081</v>
      </c>
      <c r="B54" s="40" t="s">
        <v>69</v>
      </c>
      <c r="C54" s="11" t="str">
        <f>VLOOKUP(D54,'Daftar Akun'!$B$4:$D$49,2,FALSE)</f>
        <v>Hutang Usaha (Account Payable)</v>
      </c>
      <c r="D54" s="46" t="s">
        <v>85</v>
      </c>
      <c r="E54" s="21">
        <v>10000</v>
      </c>
      <c r="F54" s="22"/>
    </row>
    <row r="55" spans="1:6" x14ac:dyDescent="0.2">
      <c r="A55" s="176"/>
      <c r="B55" s="40"/>
      <c r="C55" s="12" t="str">
        <f>VLOOKUP(D55,'Daftar Akun'!$B$4:$D$45,2,FALSE)</f>
        <v>Kas (Cash)</v>
      </c>
      <c r="D55" s="46" t="s">
        <v>77</v>
      </c>
      <c r="E55" s="21"/>
      <c r="F55" s="22">
        <f>E54</f>
        <v>10000</v>
      </c>
    </row>
    <row r="56" spans="1:6" x14ac:dyDescent="0.2">
      <c r="A56" s="176"/>
      <c r="B56" s="40"/>
      <c r="C56" s="11"/>
      <c r="D56" s="46"/>
      <c r="E56" s="21"/>
      <c r="F56" s="22"/>
    </row>
    <row r="57" spans="1:6" x14ac:dyDescent="0.2">
      <c r="A57" s="54">
        <v>40081</v>
      </c>
      <c r="B57" s="40" t="s">
        <v>70</v>
      </c>
      <c r="C57" s="11" t="str">
        <f>VLOOKUP(D57,'Daftar Akun'!$B$4:$D$49,2,FALSE)</f>
        <v>Prive</v>
      </c>
      <c r="D57" s="46" t="s">
        <v>124</v>
      </c>
      <c r="E57" s="21">
        <v>2500</v>
      </c>
      <c r="F57" s="22"/>
    </row>
    <row r="58" spans="1:6" x14ac:dyDescent="0.2">
      <c r="A58" s="176"/>
      <c r="B58" s="40"/>
      <c r="C58" s="12" t="str">
        <f>VLOOKUP(D58,'Daftar Akun'!$B$4:$D$45,2,FALSE)</f>
        <v>Kas (Cash)</v>
      </c>
      <c r="D58" s="46" t="s">
        <v>77</v>
      </c>
      <c r="E58" s="21"/>
      <c r="F58" s="22">
        <f>E57</f>
        <v>2500</v>
      </c>
    </row>
    <row r="59" spans="1:6" ht="9" customHeight="1" thickBot="1" x14ac:dyDescent="0.25">
      <c r="A59" s="176"/>
      <c r="B59" s="40"/>
      <c r="C59" s="11"/>
      <c r="D59" s="46"/>
      <c r="E59" s="61"/>
      <c r="F59" s="62"/>
    </row>
    <row r="60" spans="1:6" ht="12.75" customHeight="1" thickBot="1" x14ac:dyDescent="0.25">
      <c r="A60" s="177"/>
      <c r="B60" s="41"/>
      <c r="C60" s="11"/>
      <c r="D60" s="46"/>
      <c r="E60" s="24">
        <f>SUM(E13:E59)</f>
        <v>324750</v>
      </c>
      <c r="F60" s="25">
        <f>SUM(F13:F59)</f>
        <v>324750</v>
      </c>
    </row>
    <row r="61" spans="1:6" ht="13.5" thickBot="1" x14ac:dyDescent="0.25">
      <c r="A61" s="13" t="s">
        <v>34</v>
      </c>
      <c r="B61" s="37"/>
      <c r="C61" s="14"/>
      <c r="D61" s="47"/>
      <c r="E61" s="26"/>
      <c r="F61" s="27"/>
    </row>
    <row r="62" spans="1:6" x14ac:dyDescent="0.2">
      <c r="A62" s="38"/>
      <c r="B62" s="42"/>
      <c r="C62" s="11"/>
      <c r="D62" s="46"/>
      <c r="E62" s="21"/>
      <c r="F62" s="22"/>
    </row>
    <row r="63" spans="1:6" x14ac:dyDescent="0.2">
      <c r="A63" s="54">
        <v>40086</v>
      </c>
      <c r="B63" s="40" t="s">
        <v>189</v>
      </c>
      <c r="C63" s="11" t="str">
        <f>VLOOKUP(D63,'Daftar Akun'!$B$4:$D$49,2,FALSE)</f>
        <v>Biaya Perlengkapan (Supplies Expense)</v>
      </c>
      <c r="D63" s="1" t="s">
        <v>119</v>
      </c>
      <c r="E63" s="21">
        <v>3000</v>
      </c>
      <c r="F63" s="22"/>
    </row>
    <row r="64" spans="1:6" x14ac:dyDescent="0.2">
      <c r="A64" s="178"/>
      <c r="B64" s="43"/>
      <c r="C64" s="12" t="str">
        <f>VLOOKUP(D64,'Daftar Akun'!$B$4:$D$45,2,FALSE)</f>
        <v>Perlengkapan (Supplies)</v>
      </c>
      <c r="D64" s="1" t="s">
        <v>81</v>
      </c>
      <c r="E64" s="21"/>
      <c r="F64" s="22">
        <f>E63</f>
        <v>3000</v>
      </c>
    </row>
    <row r="65" spans="1:6" x14ac:dyDescent="0.2">
      <c r="A65" s="178"/>
      <c r="B65" s="43"/>
      <c r="C65" s="11"/>
      <c r="D65" s="46"/>
      <c r="E65" s="21"/>
      <c r="F65" s="22"/>
    </row>
    <row r="66" spans="1:6" x14ac:dyDescent="0.2">
      <c r="A66" s="54">
        <v>40086</v>
      </c>
      <c r="B66" s="40" t="s">
        <v>190</v>
      </c>
      <c r="C66" s="11" t="str">
        <f>VLOOKUP(D66,'Daftar Akun'!$B$4:$D$49,2,FALSE)</f>
        <v>Biaya Sewa (Rent Expense)</v>
      </c>
      <c r="D66" s="1" t="s">
        <v>117</v>
      </c>
      <c r="E66" s="21">
        <v>500</v>
      </c>
      <c r="F66" s="22"/>
    </row>
    <row r="67" spans="1:6" x14ac:dyDescent="0.2">
      <c r="A67" s="178"/>
      <c r="B67" s="43"/>
      <c r="C67" s="12" t="str">
        <f>VLOOKUP(D67,'Daftar Akun'!$B$4:$D$45,2,FALSE)</f>
        <v>Sewa dibayar dimuka (Prepaid Rent)</v>
      </c>
      <c r="D67" s="1" t="s">
        <v>80</v>
      </c>
      <c r="E67" s="21"/>
      <c r="F67" s="22">
        <f>E66</f>
        <v>500</v>
      </c>
    </row>
    <row r="68" spans="1:6" x14ac:dyDescent="0.2">
      <c r="A68" s="178"/>
      <c r="B68" s="43"/>
      <c r="C68" s="12"/>
      <c r="D68" s="46"/>
      <c r="E68" s="21"/>
      <c r="F68" s="22"/>
    </row>
    <row r="69" spans="1:6" x14ac:dyDescent="0.2">
      <c r="A69" s="54">
        <v>40086</v>
      </c>
      <c r="B69" s="40" t="s">
        <v>191</v>
      </c>
      <c r="C69" s="11" t="str">
        <f>VLOOKUP(D69,'Daftar Akun'!$B$4:$D$49,2,FALSE)</f>
        <v>Biaya Assuransi (Insurance Expense)</v>
      </c>
      <c r="D69" s="1" t="s">
        <v>122</v>
      </c>
      <c r="E69" s="21">
        <f>250</f>
        <v>250</v>
      </c>
      <c r="F69" s="22"/>
    </row>
    <row r="70" spans="1:6" x14ac:dyDescent="0.2">
      <c r="A70" s="178"/>
      <c r="B70" s="43"/>
      <c r="C70" s="12" t="str">
        <f>VLOOKUP(D70,'Daftar Akun'!$B$4:$D$45,2,FALSE)</f>
        <v>Assuransi dibayar dimuka (Prepaid Insurance)</v>
      </c>
      <c r="D70" s="1" t="s">
        <v>79</v>
      </c>
      <c r="E70" s="21"/>
      <c r="F70" s="22">
        <f>E69</f>
        <v>250</v>
      </c>
    </row>
    <row r="71" spans="1:6" x14ac:dyDescent="0.2">
      <c r="A71" s="178"/>
      <c r="B71" s="43"/>
      <c r="C71" s="12"/>
      <c r="E71" s="21"/>
      <c r="F71" s="22"/>
    </row>
    <row r="72" spans="1:6" ht="15" x14ac:dyDescent="0.35">
      <c r="A72" s="178"/>
      <c r="B72" s="43"/>
      <c r="C72" s="11"/>
      <c r="D72" s="46"/>
      <c r="E72" s="23"/>
      <c r="F72" s="32"/>
    </row>
    <row r="73" spans="1:6" ht="13.5" thickBot="1" x14ac:dyDescent="0.25">
      <c r="A73" s="177"/>
      <c r="B73" s="44"/>
      <c r="C73" s="15"/>
      <c r="D73" s="48"/>
      <c r="E73" s="28">
        <f>SUM(E63:E72)</f>
        <v>3750</v>
      </c>
      <c r="F73" s="29">
        <f>SUM(F63:F72)</f>
        <v>3750</v>
      </c>
    </row>
    <row r="74" spans="1:6" x14ac:dyDescent="0.2">
      <c r="A74" s="35"/>
      <c r="B74" s="35"/>
      <c r="E74" s="16"/>
      <c r="F74" s="16"/>
    </row>
    <row r="75" spans="1:6" x14ac:dyDescent="0.2">
      <c r="A75" s="35"/>
      <c r="B75" s="35"/>
      <c r="E75" s="16"/>
      <c r="F75" s="16"/>
    </row>
    <row r="76" spans="1:6" x14ac:dyDescent="0.2">
      <c r="A76" s="35"/>
      <c r="B76" s="35"/>
      <c r="E76" s="16"/>
      <c r="F76" s="16"/>
    </row>
    <row r="77" spans="1:6" x14ac:dyDescent="0.2">
      <c r="A77" s="35"/>
      <c r="B77" s="35"/>
      <c r="E77" s="16"/>
      <c r="F77" s="16"/>
    </row>
    <row r="78" spans="1:6" x14ac:dyDescent="0.2">
      <c r="A78" s="35"/>
      <c r="B78" s="35"/>
      <c r="E78" s="16"/>
      <c r="F78" s="16"/>
    </row>
    <row r="79" spans="1:6" x14ac:dyDescent="0.2">
      <c r="A79" s="35"/>
      <c r="B79" s="35"/>
      <c r="E79" s="16"/>
      <c r="F79" s="16"/>
    </row>
  </sheetData>
  <pageMargins left="0.5" right="0.25" top="0.5" bottom="0.5" header="0.3" footer="0.3"/>
  <pageSetup scale="90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6"/>
  <sheetViews>
    <sheetView showGridLines="0" topLeftCell="A14" zoomScale="80" zoomScaleNormal="80" workbookViewId="0">
      <selection activeCell="F19" sqref="F19"/>
    </sheetView>
  </sheetViews>
  <sheetFormatPr defaultRowHeight="12.75" x14ac:dyDescent="0.2"/>
  <cols>
    <col min="1" max="1" width="13.42578125" customWidth="1"/>
    <col min="2" max="2" width="37" customWidth="1"/>
    <col min="3" max="3" width="8.42578125" style="1" customWidth="1"/>
    <col min="4" max="4" width="16.42578125" style="72" customWidth="1"/>
    <col min="5" max="5" width="16.28515625" style="72" customWidth="1"/>
    <col min="6" max="6" width="18.140625" style="72" customWidth="1"/>
    <col min="7" max="7" width="17.5703125" style="72" customWidth="1"/>
  </cols>
  <sheetData>
    <row r="1" spans="1:7" x14ac:dyDescent="0.2">
      <c r="A1" s="6" t="str">
        <f>'Jurnal  With Formula'!A1</f>
        <v>TUGAS 2 (PERUSAHAAN DAGANG)</v>
      </c>
      <c r="B1" s="7"/>
      <c r="C1" s="45"/>
    </row>
    <row r="2" spans="1:7" x14ac:dyDescent="0.2">
      <c r="A2" s="6" t="s">
        <v>26</v>
      </c>
      <c r="B2" s="7" t="s">
        <v>27</v>
      </c>
      <c r="C2" s="45"/>
    </row>
    <row r="3" spans="1:7" x14ac:dyDescent="0.2">
      <c r="A3" s="6"/>
      <c r="B3" s="7"/>
      <c r="C3" s="45"/>
    </row>
    <row r="4" spans="1:7" x14ac:dyDescent="0.2">
      <c r="A4" s="6"/>
      <c r="B4" s="7"/>
      <c r="C4" s="45"/>
    </row>
    <row r="5" spans="1:7" x14ac:dyDescent="0.2">
      <c r="A5" s="6"/>
      <c r="B5" s="7"/>
      <c r="C5" s="45"/>
    </row>
    <row r="6" spans="1:7" x14ac:dyDescent="0.2">
      <c r="A6" s="33"/>
    </row>
    <row r="7" spans="1:7" x14ac:dyDescent="0.2">
      <c r="A7" s="6" t="s">
        <v>54</v>
      </c>
    </row>
    <row r="8" spans="1:7" x14ac:dyDescent="0.2">
      <c r="A8" s="6" t="s">
        <v>35</v>
      </c>
    </row>
    <row r="9" spans="1:7" x14ac:dyDescent="0.2">
      <c r="A9" s="6" t="s">
        <v>36</v>
      </c>
    </row>
    <row r="11" spans="1:7" ht="13.5" thickBot="1" x14ac:dyDescent="0.25"/>
    <row r="12" spans="1:7" s="3" customFormat="1" ht="19.5" customHeight="1" thickBot="1" x14ac:dyDescent="0.25">
      <c r="A12" s="13" t="s">
        <v>102</v>
      </c>
      <c r="B12" s="80" t="str">
        <f>VLOOKUP(G12,'Daftar Akun'!$B$4:$C$55,2,FALSE)</f>
        <v>Kas (Cash)</v>
      </c>
      <c r="C12" s="81"/>
      <c r="D12" s="82"/>
      <c r="E12" s="82"/>
      <c r="F12" s="83" t="s">
        <v>104</v>
      </c>
      <c r="G12" s="84" t="s">
        <v>77</v>
      </c>
    </row>
    <row r="13" spans="1:7" s="50" customFormat="1" ht="14.25" customHeight="1" x14ac:dyDescent="0.2">
      <c r="A13" s="194" t="s">
        <v>30</v>
      </c>
      <c r="B13" s="196" t="s">
        <v>31</v>
      </c>
      <c r="C13" s="196" t="s">
        <v>57</v>
      </c>
      <c r="D13" s="198" t="s">
        <v>32</v>
      </c>
      <c r="E13" s="198" t="s">
        <v>33</v>
      </c>
      <c r="F13" s="192" t="s">
        <v>103</v>
      </c>
      <c r="G13" s="193"/>
    </row>
    <row r="14" spans="1:7" s="50" customFormat="1" ht="16.5" customHeight="1" thickBot="1" x14ac:dyDescent="0.25">
      <c r="A14" s="195"/>
      <c r="B14" s="197"/>
      <c r="C14" s="197"/>
      <c r="D14" s="199"/>
      <c r="E14" s="199"/>
      <c r="F14" s="70" t="s">
        <v>32</v>
      </c>
      <c r="G14" s="79" t="s">
        <v>33</v>
      </c>
    </row>
    <row r="15" spans="1:7" x14ac:dyDescent="0.2">
      <c r="A15" s="73"/>
      <c r="B15" s="11"/>
      <c r="C15" s="46"/>
      <c r="D15" s="74"/>
      <c r="E15" s="74"/>
      <c r="F15" s="74"/>
      <c r="G15" s="75"/>
    </row>
    <row r="16" spans="1:7" x14ac:dyDescent="0.2">
      <c r="A16" s="54">
        <v>40057</v>
      </c>
      <c r="B16" s="11" t="s">
        <v>128</v>
      </c>
      <c r="C16" s="46" t="s">
        <v>142</v>
      </c>
      <c r="D16" s="74">
        <f>'Jurnal  With Formula'!E13</f>
        <v>100000</v>
      </c>
      <c r="E16" s="74"/>
      <c r="F16" s="74">
        <f t="shared" ref="F16:F24" si="0">IF(D16,(F15+D16),(F15-E16))</f>
        <v>100000</v>
      </c>
      <c r="G16" s="75"/>
    </row>
    <row r="17" spans="1:7" x14ac:dyDescent="0.2">
      <c r="A17" s="54">
        <v>40058</v>
      </c>
      <c r="B17" s="11" t="s">
        <v>129</v>
      </c>
      <c r="C17" s="46" t="s">
        <v>143</v>
      </c>
      <c r="D17" s="74">
        <v>0</v>
      </c>
      <c r="E17" s="74">
        <f>'Jurnal  With Formula'!F17</f>
        <v>12000</v>
      </c>
      <c r="F17" s="74">
        <f t="shared" si="0"/>
        <v>88000</v>
      </c>
      <c r="G17" s="75"/>
    </row>
    <row r="18" spans="1:7" x14ac:dyDescent="0.2">
      <c r="A18" s="54">
        <v>40059</v>
      </c>
      <c r="B18" s="11" t="s">
        <v>132</v>
      </c>
      <c r="C18" s="46" t="s">
        <v>144</v>
      </c>
      <c r="D18" s="74"/>
      <c r="E18" s="74">
        <f>'Jurnal '!F20</f>
        <v>6000</v>
      </c>
      <c r="F18" s="74">
        <f t="shared" si="0"/>
        <v>82000</v>
      </c>
      <c r="G18" s="75"/>
    </row>
    <row r="19" spans="1:7" x14ac:dyDescent="0.2">
      <c r="A19" s="54">
        <v>40060</v>
      </c>
      <c r="B19" s="11" t="s">
        <v>131</v>
      </c>
      <c r="C19" s="46" t="s">
        <v>145</v>
      </c>
      <c r="D19" s="74"/>
      <c r="E19" s="74">
        <f>'Jurnal '!F23</f>
        <v>50000</v>
      </c>
      <c r="F19" s="74">
        <f t="shared" si="0"/>
        <v>32000</v>
      </c>
      <c r="G19" s="75"/>
    </row>
    <row r="20" spans="1:7" x14ac:dyDescent="0.2">
      <c r="A20" s="54">
        <v>40062</v>
      </c>
      <c r="B20" s="11" t="s">
        <v>133</v>
      </c>
      <c r="C20" s="46" t="s">
        <v>146</v>
      </c>
      <c r="D20" s="74"/>
      <c r="E20" s="74">
        <f>'Jurnal '!F27</f>
        <v>5000</v>
      </c>
      <c r="F20" s="74">
        <f t="shared" si="0"/>
        <v>27000</v>
      </c>
      <c r="G20" s="75"/>
    </row>
    <row r="21" spans="1:7" x14ac:dyDescent="0.2">
      <c r="A21" s="54">
        <v>40064</v>
      </c>
      <c r="B21" s="11" t="s">
        <v>135</v>
      </c>
      <c r="C21" s="46" t="s">
        <v>147</v>
      </c>
      <c r="D21" s="74"/>
      <c r="E21" s="74">
        <f>'Jurnal '!F31</f>
        <v>5000</v>
      </c>
      <c r="F21" s="74">
        <f t="shared" si="0"/>
        <v>22000</v>
      </c>
      <c r="G21" s="75"/>
    </row>
    <row r="22" spans="1:7" x14ac:dyDescent="0.2">
      <c r="A22" s="54">
        <v>40065</v>
      </c>
      <c r="B22" s="11" t="s">
        <v>136</v>
      </c>
      <c r="C22" s="46" t="s">
        <v>148</v>
      </c>
      <c r="D22" s="74">
        <f>'Jurnal '!E33</f>
        <v>35000</v>
      </c>
      <c r="E22" s="74"/>
      <c r="F22" s="74">
        <f t="shared" si="0"/>
        <v>57000</v>
      </c>
      <c r="G22" s="75"/>
    </row>
    <row r="23" spans="1:7" x14ac:dyDescent="0.2">
      <c r="A23" s="54">
        <v>40072</v>
      </c>
      <c r="B23" s="11" t="s">
        <v>137</v>
      </c>
      <c r="C23" s="46" t="s">
        <v>149</v>
      </c>
      <c r="D23" s="74"/>
      <c r="E23" s="74">
        <f>'Jurnal '!F37</f>
        <v>4500</v>
      </c>
      <c r="F23" s="74">
        <f t="shared" si="0"/>
        <v>52500</v>
      </c>
      <c r="G23" s="75"/>
    </row>
    <row r="24" spans="1:7" x14ac:dyDescent="0.2">
      <c r="A24" s="54">
        <v>40076</v>
      </c>
      <c r="B24" s="11" t="s">
        <v>138</v>
      </c>
      <c r="C24" s="46" t="s">
        <v>150</v>
      </c>
      <c r="D24" s="74"/>
      <c r="E24" s="74">
        <f>'Jurnal '!F43</f>
        <v>2250</v>
      </c>
      <c r="F24" s="74">
        <f t="shared" si="0"/>
        <v>50250</v>
      </c>
      <c r="G24" s="75"/>
    </row>
    <row r="25" spans="1:7" x14ac:dyDescent="0.2">
      <c r="A25" s="54">
        <v>40081</v>
      </c>
      <c r="B25" s="11" t="s">
        <v>139</v>
      </c>
      <c r="C25" s="46" t="s">
        <v>151</v>
      </c>
      <c r="D25" s="74"/>
      <c r="E25" s="74">
        <f>'Jurnal '!F46</f>
        <v>2500</v>
      </c>
      <c r="F25" s="74">
        <f t="shared" ref="F25:F27" si="1">IF(D25,(F24+D25),(F24-E25))</f>
        <v>47750</v>
      </c>
      <c r="G25" s="75"/>
    </row>
    <row r="26" spans="1:7" x14ac:dyDescent="0.2">
      <c r="A26" s="54">
        <v>40081</v>
      </c>
      <c r="B26" s="11" t="s">
        <v>140</v>
      </c>
      <c r="C26" s="46" t="s">
        <v>152</v>
      </c>
      <c r="D26" s="74"/>
      <c r="E26" s="74">
        <f>'Jurnal '!F49</f>
        <v>10000</v>
      </c>
      <c r="F26" s="74">
        <f t="shared" si="1"/>
        <v>37750</v>
      </c>
      <c r="G26" s="75"/>
    </row>
    <row r="27" spans="1:7" x14ac:dyDescent="0.2">
      <c r="A27" s="54">
        <v>40081</v>
      </c>
      <c r="B27" s="11" t="s">
        <v>141</v>
      </c>
      <c r="C27" s="46" t="s">
        <v>153</v>
      </c>
      <c r="D27" s="74"/>
      <c r="E27" s="74">
        <f>'Jurnal '!F52</f>
        <v>2500</v>
      </c>
      <c r="F27" s="74">
        <f t="shared" si="1"/>
        <v>35250</v>
      </c>
      <c r="G27" s="75"/>
    </row>
    <row r="28" spans="1:7" ht="13.5" thickBot="1" x14ac:dyDescent="0.25">
      <c r="A28" s="76"/>
      <c r="B28" s="15"/>
      <c r="C28" s="48"/>
      <c r="D28" s="77"/>
      <c r="E28" s="77"/>
      <c r="F28" s="77"/>
      <c r="G28" s="78"/>
    </row>
    <row r="30" spans="1:7" ht="13.5" thickBot="1" x14ac:dyDescent="0.25"/>
    <row r="31" spans="1:7" ht="20.25" customHeight="1" thickBot="1" x14ac:dyDescent="0.25">
      <c r="A31" s="13" t="s">
        <v>102</v>
      </c>
      <c r="B31" s="80" t="str">
        <f>VLOOKUP(G31,'Daftar Akun'!$B$4:$C$55,2,FALSE)</f>
        <v>Piutang (Account Receivable)</v>
      </c>
      <c r="C31" s="81"/>
      <c r="D31" s="82"/>
      <c r="E31" s="82"/>
      <c r="F31" s="83" t="s">
        <v>104</v>
      </c>
      <c r="G31" s="84" t="s">
        <v>78</v>
      </c>
    </row>
    <row r="32" spans="1:7" ht="15.75" customHeight="1" x14ac:dyDescent="0.2">
      <c r="A32" s="194" t="s">
        <v>30</v>
      </c>
      <c r="B32" s="196" t="s">
        <v>31</v>
      </c>
      <c r="C32" s="196" t="s">
        <v>57</v>
      </c>
      <c r="D32" s="198" t="s">
        <v>32</v>
      </c>
      <c r="E32" s="198" t="s">
        <v>33</v>
      </c>
      <c r="F32" s="192" t="s">
        <v>103</v>
      </c>
      <c r="G32" s="193"/>
    </row>
    <row r="33" spans="1:7" ht="16.5" customHeight="1" thickBot="1" x14ac:dyDescent="0.25">
      <c r="A33" s="195"/>
      <c r="B33" s="197"/>
      <c r="C33" s="197"/>
      <c r="D33" s="199"/>
      <c r="E33" s="199"/>
      <c r="F33" s="70" t="s">
        <v>32</v>
      </c>
      <c r="G33" s="79" t="s">
        <v>33</v>
      </c>
    </row>
    <row r="34" spans="1:7" x14ac:dyDescent="0.2">
      <c r="A34" s="73"/>
      <c r="B34" s="11"/>
      <c r="C34" s="46"/>
      <c r="D34" s="74"/>
      <c r="E34" s="74"/>
      <c r="F34" s="74"/>
      <c r="G34" s="75"/>
    </row>
    <row r="35" spans="1:7" x14ac:dyDescent="0.2">
      <c r="A35" s="179">
        <v>40075</v>
      </c>
      <c r="B35" s="11" t="s">
        <v>136</v>
      </c>
      <c r="C35" s="46" t="s">
        <v>154</v>
      </c>
      <c r="D35" s="74">
        <f>'Jurnal '!E39</f>
        <v>25000</v>
      </c>
      <c r="E35" s="74"/>
      <c r="F35" s="74">
        <f>IF(D35,(F34+D35),(F34-E35))</f>
        <v>25000</v>
      </c>
      <c r="G35" s="75"/>
    </row>
    <row r="36" spans="1:7" x14ac:dyDescent="0.2">
      <c r="A36" s="54"/>
      <c r="B36" s="11"/>
      <c r="C36" s="46"/>
      <c r="D36" s="74"/>
      <c r="E36" s="74"/>
      <c r="F36" s="74"/>
      <c r="G36" s="75"/>
    </row>
    <row r="37" spans="1:7" x14ac:dyDescent="0.2">
      <c r="A37" s="54"/>
      <c r="B37" s="11"/>
      <c r="C37" s="46"/>
      <c r="D37" s="74"/>
      <c r="E37" s="74"/>
      <c r="F37" s="74"/>
      <c r="G37" s="75"/>
    </row>
    <row r="38" spans="1:7" ht="13.5" thickBot="1" x14ac:dyDescent="0.25">
      <c r="A38" s="76"/>
      <c r="B38" s="15"/>
      <c r="C38" s="48"/>
      <c r="D38" s="77"/>
      <c r="E38" s="77"/>
      <c r="F38" s="77"/>
      <c r="G38" s="78"/>
    </row>
    <row r="40" spans="1:7" ht="13.5" thickBot="1" x14ac:dyDescent="0.25"/>
    <row r="41" spans="1:7" ht="20.25" customHeight="1" thickBot="1" x14ac:dyDescent="0.25">
      <c r="A41" s="13" t="s">
        <v>102</v>
      </c>
      <c r="B41" s="80" t="str">
        <f>VLOOKUP(G41,'Daftar Akun'!$B$4:$C$55,2,FALSE)</f>
        <v>Assuransi dibayar dimuka (Prepaid Insurance)</v>
      </c>
      <c r="C41" s="81"/>
      <c r="D41" s="82"/>
      <c r="E41" s="82"/>
      <c r="F41" s="83" t="s">
        <v>104</v>
      </c>
      <c r="G41" s="84" t="s">
        <v>79</v>
      </c>
    </row>
    <row r="42" spans="1:7" ht="15" customHeight="1" x14ac:dyDescent="0.2">
      <c r="A42" s="194" t="s">
        <v>30</v>
      </c>
      <c r="B42" s="196" t="s">
        <v>31</v>
      </c>
      <c r="C42" s="196" t="s">
        <v>57</v>
      </c>
      <c r="D42" s="198" t="s">
        <v>32</v>
      </c>
      <c r="E42" s="198" t="s">
        <v>33</v>
      </c>
      <c r="F42" s="192" t="s">
        <v>103</v>
      </c>
      <c r="G42" s="193"/>
    </row>
    <row r="43" spans="1:7" ht="18" customHeight="1" thickBot="1" x14ac:dyDescent="0.25">
      <c r="A43" s="195"/>
      <c r="B43" s="197"/>
      <c r="C43" s="197"/>
      <c r="D43" s="199"/>
      <c r="E43" s="199"/>
      <c r="F43" s="70" t="s">
        <v>32</v>
      </c>
      <c r="G43" s="79" t="s">
        <v>33</v>
      </c>
    </row>
    <row r="44" spans="1:7" x14ac:dyDescent="0.2">
      <c r="A44" s="73"/>
      <c r="B44" s="11"/>
      <c r="C44" s="46"/>
      <c r="D44" s="74"/>
      <c r="E44" s="74"/>
      <c r="F44" s="74"/>
      <c r="G44" s="75"/>
    </row>
    <row r="45" spans="1:7" x14ac:dyDescent="0.2">
      <c r="A45" s="179">
        <v>40059</v>
      </c>
      <c r="B45" s="11" t="s">
        <v>155</v>
      </c>
      <c r="C45" s="46" t="s">
        <v>144</v>
      </c>
      <c r="D45" s="74">
        <f>'Jurnal '!E19</f>
        <v>6000</v>
      </c>
      <c r="E45" s="74"/>
      <c r="F45" s="74">
        <f>IF(D45,(F44+D45),(F44-E45))</f>
        <v>6000</v>
      </c>
      <c r="G45" s="75"/>
    </row>
    <row r="46" spans="1:7" x14ac:dyDescent="0.2">
      <c r="A46" s="179">
        <v>40086</v>
      </c>
      <c r="B46" s="11" t="s">
        <v>157</v>
      </c>
      <c r="C46" s="46" t="s">
        <v>156</v>
      </c>
      <c r="D46" s="74"/>
      <c r="E46" s="74">
        <f>'Jurnal '!F64</f>
        <v>250</v>
      </c>
      <c r="F46" s="74">
        <f>IF(D46,(F45+D46),(F45-E46))</f>
        <v>5750</v>
      </c>
      <c r="G46" s="75"/>
    </row>
    <row r="47" spans="1:7" x14ac:dyDescent="0.2">
      <c r="A47" s="54"/>
      <c r="B47" s="11"/>
      <c r="C47" s="46"/>
      <c r="D47" s="74"/>
      <c r="E47" s="74"/>
      <c r="F47" s="74"/>
      <c r="G47" s="75"/>
    </row>
    <row r="48" spans="1:7" ht="13.5" thickBot="1" x14ac:dyDescent="0.25">
      <c r="A48" s="76"/>
      <c r="B48" s="15"/>
      <c r="C48" s="48"/>
      <c r="D48" s="77"/>
      <c r="E48" s="77"/>
      <c r="F48" s="77"/>
      <c r="G48" s="78"/>
    </row>
    <row r="50" spans="1:7" ht="13.5" thickBot="1" x14ac:dyDescent="0.25"/>
    <row r="51" spans="1:7" ht="18" customHeight="1" thickBot="1" x14ac:dyDescent="0.25">
      <c r="A51" s="13" t="s">
        <v>102</v>
      </c>
      <c r="B51" s="80" t="str">
        <f>VLOOKUP(G51,'Daftar Akun'!$B$4:$C$55,2,FALSE)</f>
        <v>Sewa dibayar dimuka (Prepaid Rent)</v>
      </c>
      <c r="C51" s="81"/>
      <c r="D51" s="82"/>
      <c r="E51" s="82"/>
      <c r="F51" s="83" t="s">
        <v>104</v>
      </c>
      <c r="G51" s="84" t="s">
        <v>80</v>
      </c>
    </row>
    <row r="52" spans="1:7" ht="15" customHeight="1" x14ac:dyDescent="0.2">
      <c r="A52" s="194" t="s">
        <v>30</v>
      </c>
      <c r="B52" s="196" t="s">
        <v>31</v>
      </c>
      <c r="C52" s="196" t="s">
        <v>57</v>
      </c>
      <c r="D52" s="198" t="s">
        <v>32</v>
      </c>
      <c r="E52" s="198" t="s">
        <v>33</v>
      </c>
      <c r="F52" s="192" t="s">
        <v>103</v>
      </c>
      <c r="G52" s="193"/>
    </row>
    <row r="53" spans="1:7" ht="18" customHeight="1" thickBot="1" x14ac:dyDescent="0.25">
      <c r="A53" s="195"/>
      <c r="B53" s="197"/>
      <c r="C53" s="197"/>
      <c r="D53" s="199"/>
      <c r="E53" s="199"/>
      <c r="F53" s="70" t="s">
        <v>32</v>
      </c>
      <c r="G53" s="79" t="s">
        <v>33</v>
      </c>
    </row>
    <row r="54" spans="1:7" x14ac:dyDescent="0.2">
      <c r="A54" s="73"/>
      <c r="B54" s="11"/>
      <c r="C54" s="46"/>
      <c r="D54" s="74"/>
      <c r="E54" s="74"/>
      <c r="F54" s="74"/>
      <c r="G54" s="75"/>
    </row>
    <row r="55" spans="1:7" x14ac:dyDescent="0.2">
      <c r="A55" s="179">
        <v>40058</v>
      </c>
      <c r="B55" s="11" t="s">
        <v>158</v>
      </c>
      <c r="C55" s="46" t="s">
        <v>143</v>
      </c>
      <c r="D55" s="74">
        <f>'Jurnal '!E16</f>
        <v>12000</v>
      </c>
      <c r="E55" s="74"/>
      <c r="F55" s="74">
        <f>IF(D55,(F54+D55),(F54-E55))</f>
        <v>12000</v>
      </c>
      <c r="G55" s="75"/>
    </row>
    <row r="56" spans="1:7" x14ac:dyDescent="0.2">
      <c r="A56" s="179">
        <v>40086</v>
      </c>
      <c r="B56" s="11" t="s">
        <v>159</v>
      </c>
      <c r="C56" s="46" t="s">
        <v>160</v>
      </c>
      <c r="D56" s="74"/>
      <c r="E56" s="74">
        <f>'Jurnal '!F61</f>
        <v>500</v>
      </c>
      <c r="F56" s="74">
        <f>IF(D56,(F55+D56),(F55-E56))</f>
        <v>11500</v>
      </c>
      <c r="G56" s="75"/>
    </row>
    <row r="57" spans="1:7" x14ac:dyDescent="0.2">
      <c r="A57" s="54"/>
      <c r="B57" s="11"/>
      <c r="C57" s="46"/>
      <c r="D57" s="74"/>
      <c r="E57" s="74"/>
      <c r="F57" s="74"/>
      <c r="G57" s="75"/>
    </row>
    <row r="58" spans="1:7" ht="13.5" thickBot="1" x14ac:dyDescent="0.25">
      <c r="A58" s="76"/>
      <c r="B58" s="15"/>
      <c r="C58" s="48"/>
      <c r="D58" s="77"/>
      <c r="E58" s="77"/>
      <c r="F58" s="77"/>
      <c r="G58" s="78"/>
    </row>
    <row r="60" spans="1:7" ht="13.5" thickBot="1" x14ac:dyDescent="0.25"/>
    <row r="61" spans="1:7" ht="20.25" customHeight="1" thickBot="1" x14ac:dyDescent="0.25">
      <c r="A61" s="13" t="s">
        <v>102</v>
      </c>
      <c r="B61" s="80" t="str">
        <f>VLOOKUP(G61,'Daftar Akun'!$B$4:$C$55,2,FALSE)</f>
        <v>Perlengkapan (Supplies)</v>
      </c>
      <c r="C61" s="81"/>
      <c r="D61" s="82"/>
      <c r="E61" s="82"/>
      <c r="F61" s="83" t="s">
        <v>104</v>
      </c>
      <c r="G61" s="84" t="s">
        <v>81</v>
      </c>
    </row>
    <row r="62" spans="1:7" ht="15" customHeight="1" x14ac:dyDescent="0.2">
      <c r="A62" s="194" t="s">
        <v>30</v>
      </c>
      <c r="B62" s="196" t="s">
        <v>31</v>
      </c>
      <c r="C62" s="196" t="s">
        <v>57</v>
      </c>
      <c r="D62" s="198" t="s">
        <v>32</v>
      </c>
      <c r="E62" s="198" t="s">
        <v>33</v>
      </c>
      <c r="F62" s="192" t="s">
        <v>103</v>
      </c>
      <c r="G62" s="193"/>
    </row>
    <row r="63" spans="1:7" ht="16.5" customHeight="1" thickBot="1" x14ac:dyDescent="0.25">
      <c r="A63" s="195"/>
      <c r="B63" s="197"/>
      <c r="C63" s="197"/>
      <c r="D63" s="199"/>
      <c r="E63" s="199"/>
      <c r="F63" s="70" t="s">
        <v>32</v>
      </c>
      <c r="G63" s="79" t="s">
        <v>33</v>
      </c>
    </row>
    <row r="64" spans="1:7" x14ac:dyDescent="0.2">
      <c r="A64" s="73"/>
      <c r="B64" s="11"/>
      <c r="C64" s="46"/>
      <c r="D64" s="74"/>
      <c r="E64" s="74"/>
      <c r="F64" s="74"/>
      <c r="G64" s="75"/>
    </row>
    <row r="65" spans="1:7" x14ac:dyDescent="0.2">
      <c r="A65" s="179">
        <v>40064</v>
      </c>
      <c r="B65" s="11" t="s">
        <v>135</v>
      </c>
      <c r="C65" s="46" t="s">
        <v>147</v>
      </c>
      <c r="D65" s="74">
        <f>'Jurnal '!E30</f>
        <v>5000</v>
      </c>
      <c r="E65" s="74"/>
      <c r="F65" s="74">
        <f>IF(D65,(F64+D65),(F64-E65))</f>
        <v>5000</v>
      </c>
      <c r="G65" s="75"/>
    </row>
    <row r="66" spans="1:7" x14ac:dyDescent="0.2">
      <c r="A66" s="179">
        <v>40086</v>
      </c>
      <c r="B66" s="11" t="s">
        <v>161</v>
      </c>
      <c r="C66" s="46" t="s">
        <v>162</v>
      </c>
      <c r="D66" s="74"/>
      <c r="E66" s="74">
        <f>'Jurnal '!F58</f>
        <v>3000</v>
      </c>
      <c r="F66" s="74">
        <f>IF(D66,(F65+D66),(F65-E66))</f>
        <v>2000</v>
      </c>
      <c r="G66" s="75"/>
    </row>
    <row r="67" spans="1:7" x14ac:dyDescent="0.2">
      <c r="A67" s="54"/>
      <c r="B67" s="11"/>
      <c r="C67" s="46"/>
      <c r="D67" s="74"/>
      <c r="E67" s="74"/>
      <c r="F67" s="74"/>
      <c r="G67" s="75"/>
    </row>
    <row r="68" spans="1:7" ht="13.5" thickBot="1" x14ac:dyDescent="0.25">
      <c r="A68" s="76"/>
      <c r="B68" s="15"/>
      <c r="C68" s="48"/>
      <c r="D68" s="77"/>
      <c r="E68" s="77"/>
      <c r="F68" s="77"/>
      <c r="G68" s="78"/>
    </row>
    <row r="70" spans="1:7" ht="13.5" thickBot="1" x14ac:dyDescent="0.25"/>
    <row r="71" spans="1:7" ht="16.5" customHeight="1" thickBot="1" x14ac:dyDescent="0.25">
      <c r="A71" s="13" t="s">
        <v>102</v>
      </c>
      <c r="B71" s="80" t="str">
        <f>VLOOKUP(G71,'Daftar Akun'!$B$4:$C$55,2,FALSE)</f>
        <v>Persediaan Barang (Merchandise Inventory)</v>
      </c>
      <c r="C71" s="81"/>
      <c r="D71" s="82"/>
      <c r="E71" s="82"/>
      <c r="F71" s="83" t="s">
        <v>104</v>
      </c>
      <c r="G71" s="84" t="s">
        <v>82</v>
      </c>
    </row>
    <row r="72" spans="1:7" ht="15" customHeight="1" x14ac:dyDescent="0.2">
      <c r="A72" s="194" t="s">
        <v>30</v>
      </c>
      <c r="B72" s="196" t="s">
        <v>31</v>
      </c>
      <c r="C72" s="196" t="s">
        <v>57</v>
      </c>
      <c r="D72" s="198" t="s">
        <v>32</v>
      </c>
      <c r="E72" s="198" t="s">
        <v>33</v>
      </c>
      <c r="F72" s="192" t="s">
        <v>103</v>
      </c>
      <c r="G72" s="193"/>
    </row>
    <row r="73" spans="1:7" ht="17.25" customHeight="1" thickBot="1" x14ac:dyDescent="0.25">
      <c r="A73" s="195"/>
      <c r="B73" s="197"/>
      <c r="C73" s="197"/>
      <c r="D73" s="199"/>
      <c r="E73" s="199"/>
      <c r="F73" s="70" t="s">
        <v>32</v>
      </c>
      <c r="G73" s="79" t="s">
        <v>33</v>
      </c>
    </row>
    <row r="74" spans="1:7" x14ac:dyDescent="0.2">
      <c r="A74" s="73"/>
      <c r="B74" s="11"/>
      <c r="C74" s="46"/>
      <c r="D74" s="74"/>
      <c r="E74" s="74"/>
      <c r="F74" s="74"/>
      <c r="G74" s="75"/>
    </row>
    <row r="75" spans="1:7" x14ac:dyDescent="0.2">
      <c r="A75" s="179">
        <v>40060</v>
      </c>
      <c r="B75" s="11" t="s">
        <v>131</v>
      </c>
      <c r="C75" s="46" t="s">
        <v>145</v>
      </c>
      <c r="D75" s="74">
        <f>'Jurnal '!E22</f>
        <v>50000</v>
      </c>
      <c r="E75" s="74"/>
      <c r="F75" s="74">
        <f>IF(D75,(F74+D75),(F74-E75))</f>
        <v>50000</v>
      </c>
      <c r="G75" s="75"/>
    </row>
    <row r="76" spans="1:7" x14ac:dyDescent="0.2">
      <c r="A76" s="179">
        <v>40065</v>
      </c>
      <c r="B76" s="11" t="s">
        <v>136</v>
      </c>
      <c r="C76" s="46" t="s">
        <v>148</v>
      </c>
      <c r="D76" s="74"/>
      <c r="E76" s="74">
        <f>'Jurnal  With Formula'!F37</f>
        <v>29000</v>
      </c>
      <c r="F76" s="74">
        <f>IF(D76,(F75+D76),(F75-E76))</f>
        <v>21000</v>
      </c>
      <c r="G76" s="75"/>
    </row>
    <row r="77" spans="1:7" x14ac:dyDescent="0.2">
      <c r="A77" s="179">
        <v>40075</v>
      </c>
      <c r="B77" s="11" t="s">
        <v>136</v>
      </c>
      <c r="C77" s="46" t="s">
        <v>154</v>
      </c>
      <c r="D77" s="74"/>
      <c r="E77" s="74">
        <f>'Jurnal  With Formula'!F46</f>
        <v>21000</v>
      </c>
      <c r="F77" s="74">
        <f>IF(D77,(F76+D77),(F76-E77))</f>
        <v>0</v>
      </c>
      <c r="G77" s="75"/>
    </row>
    <row r="78" spans="1:7" ht="13.5" thickBot="1" x14ac:dyDescent="0.25">
      <c r="A78" s="76"/>
      <c r="B78" s="15"/>
      <c r="C78" s="48"/>
      <c r="D78" s="77"/>
      <c r="E78" s="77"/>
      <c r="F78" s="77"/>
      <c r="G78" s="78"/>
    </row>
    <row r="80" spans="1:7" ht="13.5" thickBot="1" x14ac:dyDescent="0.25"/>
    <row r="81" spans="1:7" ht="21" customHeight="1" thickBot="1" x14ac:dyDescent="0.25">
      <c r="A81" s="13" t="s">
        <v>102</v>
      </c>
      <c r="B81" s="80" t="str">
        <f>VLOOKUP(G81,'Daftar Akun'!$B$4:$C$55,2,FALSE)</f>
        <v>Peralatan (Equipment)</v>
      </c>
      <c r="C81" s="81"/>
      <c r="D81" s="82"/>
      <c r="E81" s="82"/>
      <c r="F81" s="83" t="s">
        <v>104</v>
      </c>
      <c r="G81" s="84" t="s">
        <v>84</v>
      </c>
    </row>
    <row r="82" spans="1:7" ht="16.5" customHeight="1" x14ac:dyDescent="0.2">
      <c r="A82" s="194" t="s">
        <v>30</v>
      </c>
      <c r="B82" s="196" t="s">
        <v>31</v>
      </c>
      <c r="C82" s="196" t="s">
        <v>57</v>
      </c>
      <c r="D82" s="198" t="s">
        <v>32</v>
      </c>
      <c r="E82" s="198" t="s">
        <v>33</v>
      </c>
      <c r="F82" s="192" t="s">
        <v>103</v>
      </c>
      <c r="G82" s="193"/>
    </row>
    <row r="83" spans="1:7" ht="21" customHeight="1" thickBot="1" x14ac:dyDescent="0.25">
      <c r="A83" s="195"/>
      <c r="B83" s="197"/>
      <c r="C83" s="197"/>
      <c r="D83" s="199"/>
      <c r="E83" s="199"/>
      <c r="F83" s="70" t="s">
        <v>32</v>
      </c>
      <c r="G83" s="79" t="s">
        <v>33</v>
      </c>
    </row>
    <row r="84" spans="1:7" x14ac:dyDescent="0.2">
      <c r="A84" s="73"/>
      <c r="B84" s="11"/>
      <c r="C84" s="46"/>
      <c r="D84" s="74"/>
      <c r="E84" s="74"/>
      <c r="F84" s="74"/>
      <c r="G84" s="75"/>
    </row>
    <row r="85" spans="1:7" x14ac:dyDescent="0.2">
      <c r="A85" s="179">
        <v>40062</v>
      </c>
      <c r="B85" s="11" t="s">
        <v>133</v>
      </c>
      <c r="C85" s="46" t="s">
        <v>146</v>
      </c>
      <c r="D85" s="74">
        <f>'Jurnal '!E26</f>
        <v>20000</v>
      </c>
      <c r="E85" s="74"/>
      <c r="F85" s="74">
        <f>IF(D85,(F84+D85),(F84-E85))</f>
        <v>20000</v>
      </c>
      <c r="G85" s="75"/>
    </row>
    <row r="86" spans="1:7" x14ac:dyDescent="0.2">
      <c r="A86" s="179"/>
      <c r="B86" s="11"/>
      <c r="C86" s="46"/>
      <c r="D86" s="74"/>
      <c r="E86" s="74"/>
      <c r="F86" s="74">
        <f>IF(D86,(F85+D86),(F85-E86))</f>
        <v>20000</v>
      </c>
      <c r="G86" s="75"/>
    </row>
    <row r="87" spans="1:7" x14ac:dyDescent="0.2">
      <c r="A87" s="54"/>
      <c r="B87" s="11"/>
      <c r="C87" s="46"/>
      <c r="D87" s="74"/>
      <c r="E87" s="74"/>
      <c r="F87" s="74"/>
      <c r="G87" s="75"/>
    </row>
    <row r="88" spans="1:7" ht="13.5" thickBot="1" x14ac:dyDescent="0.25">
      <c r="A88" s="76"/>
      <c r="B88" s="15"/>
      <c r="C88" s="48"/>
      <c r="D88" s="77"/>
      <c r="E88" s="77"/>
      <c r="F88" s="77"/>
      <c r="G88" s="78"/>
    </row>
    <row r="90" spans="1:7" ht="13.5" thickBot="1" x14ac:dyDescent="0.25"/>
    <row r="91" spans="1:7" ht="20.25" customHeight="1" thickBot="1" x14ac:dyDescent="0.25">
      <c r="A91" s="13" t="s">
        <v>102</v>
      </c>
      <c r="B91" s="80" t="str">
        <f>VLOOKUP(G91,'Daftar Akun'!$B$4:$C$55,2,FALSE)</f>
        <v>Hutang Usaha (Account Payable)</v>
      </c>
      <c r="C91" s="81"/>
      <c r="D91" s="82"/>
      <c r="E91" s="82"/>
      <c r="F91" s="83" t="s">
        <v>104</v>
      </c>
      <c r="G91" s="84" t="s">
        <v>85</v>
      </c>
    </row>
    <row r="92" spans="1:7" ht="17.25" customHeight="1" x14ac:dyDescent="0.2">
      <c r="A92" s="194" t="s">
        <v>30</v>
      </c>
      <c r="B92" s="196" t="s">
        <v>31</v>
      </c>
      <c r="C92" s="196" t="s">
        <v>57</v>
      </c>
      <c r="D92" s="198" t="s">
        <v>32</v>
      </c>
      <c r="E92" s="198" t="s">
        <v>33</v>
      </c>
      <c r="F92" s="192" t="s">
        <v>103</v>
      </c>
      <c r="G92" s="193"/>
    </row>
    <row r="93" spans="1:7" ht="16.5" customHeight="1" thickBot="1" x14ac:dyDescent="0.25">
      <c r="A93" s="195"/>
      <c r="B93" s="197"/>
      <c r="C93" s="197"/>
      <c r="D93" s="199"/>
      <c r="E93" s="199"/>
      <c r="F93" s="70" t="s">
        <v>32</v>
      </c>
      <c r="G93" s="79" t="s">
        <v>33</v>
      </c>
    </row>
    <row r="94" spans="1:7" x14ac:dyDescent="0.2">
      <c r="A94" s="73"/>
      <c r="B94" s="11"/>
      <c r="C94" s="46"/>
      <c r="D94" s="74"/>
      <c r="E94" s="74"/>
      <c r="F94" s="74"/>
      <c r="G94" s="75"/>
    </row>
    <row r="95" spans="1:7" x14ac:dyDescent="0.2">
      <c r="A95" s="179">
        <v>40062</v>
      </c>
      <c r="B95" s="11" t="s">
        <v>133</v>
      </c>
      <c r="C95" s="46" t="s">
        <v>146</v>
      </c>
      <c r="D95" s="74">
        <v>0</v>
      </c>
      <c r="E95" s="74">
        <f>'Jurnal '!F28</f>
        <v>15000</v>
      </c>
      <c r="F95" s="74">
        <v>0</v>
      </c>
      <c r="G95" s="75">
        <f>E95</f>
        <v>15000</v>
      </c>
    </row>
    <row r="96" spans="1:7" x14ac:dyDescent="0.2">
      <c r="A96" s="179">
        <v>40081</v>
      </c>
      <c r="B96" s="11" t="s">
        <v>174</v>
      </c>
      <c r="C96" s="46" t="s">
        <v>152</v>
      </c>
      <c r="D96" s="74">
        <f>'Jurnal  With Formula'!E54</f>
        <v>10000</v>
      </c>
      <c r="E96" s="74"/>
      <c r="F96" s="74"/>
      <c r="G96" s="75">
        <f>IF(D96,(G95-D96),(G95+E96))</f>
        <v>5000</v>
      </c>
    </row>
    <row r="97" spans="1:7" x14ac:dyDescent="0.2">
      <c r="A97" s="54"/>
      <c r="B97" s="11"/>
      <c r="C97" s="46"/>
      <c r="D97" s="74"/>
      <c r="E97" s="74"/>
      <c r="F97" s="74"/>
      <c r="G97" s="75"/>
    </row>
    <row r="98" spans="1:7" ht="13.5" thickBot="1" x14ac:dyDescent="0.25">
      <c r="A98" s="76"/>
      <c r="B98" s="15"/>
      <c r="C98" s="48"/>
      <c r="D98" s="77"/>
      <c r="E98" s="77"/>
      <c r="F98" s="77"/>
      <c r="G98" s="78"/>
    </row>
    <row r="100" spans="1:7" ht="13.5" thickBot="1" x14ac:dyDescent="0.25"/>
    <row r="101" spans="1:7" ht="17.25" customHeight="1" thickBot="1" x14ac:dyDescent="0.25">
      <c r="A101" s="13" t="s">
        <v>102</v>
      </c>
      <c r="B101" s="80" t="str">
        <f>VLOOKUP(G101,'Daftar Akun'!$B$4:$C$55,2,FALSE)</f>
        <v>Modal Tn Jony (Equity)</v>
      </c>
      <c r="C101" s="81"/>
      <c r="D101" s="82"/>
      <c r="E101" s="82"/>
      <c r="F101" s="83" t="s">
        <v>104</v>
      </c>
      <c r="G101" s="84" t="s">
        <v>87</v>
      </c>
    </row>
    <row r="102" spans="1:7" ht="15.75" customHeight="1" x14ac:dyDescent="0.2">
      <c r="A102" s="194" t="s">
        <v>30</v>
      </c>
      <c r="B102" s="196" t="s">
        <v>31</v>
      </c>
      <c r="C102" s="196" t="s">
        <v>57</v>
      </c>
      <c r="D102" s="198" t="s">
        <v>32</v>
      </c>
      <c r="E102" s="198" t="s">
        <v>33</v>
      </c>
      <c r="F102" s="192" t="s">
        <v>103</v>
      </c>
      <c r="G102" s="193"/>
    </row>
    <row r="103" spans="1:7" ht="17.25" customHeight="1" thickBot="1" x14ac:dyDescent="0.25">
      <c r="A103" s="195"/>
      <c r="B103" s="197"/>
      <c r="C103" s="197"/>
      <c r="D103" s="199"/>
      <c r="E103" s="199"/>
      <c r="F103" s="70" t="s">
        <v>32</v>
      </c>
      <c r="G103" s="79" t="s">
        <v>33</v>
      </c>
    </row>
    <row r="104" spans="1:7" x14ac:dyDescent="0.2">
      <c r="A104" s="73"/>
      <c r="B104" s="11"/>
      <c r="C104" s="46"/>
      <c r="D104" s="74"/>
      <c r="E104" s="74"/>
      <c r="F104" s="74"/>
      <c r="G104" s="75"/>
    </row>
    <row r="105" spans="1:7" x14ac:dyDescent="0.2">
      <c r="A105" s="179">
        <v>40057</v>
      </c>
      <c r="B105" s="11" t="s">
        <v>165</v>
      </c>
      <c r="C105" s="46"/>
      <c r="D105" s="74"/>
      <c r="E105" s="74">
        <f>'Jurnal '!F14</f>
        <v>100000</v>
      </c>
      <c r="F105" s="74">
        <v>0</v>
      </c>
      <c r="G105" s="75">
        <f>E105</f>
        <v>100000</v>
      </c>
    </row>
    <row r="106" spans="1:7" x14ac:dyDescent="0.2">
      <c r="A106" s="179"/>
      <c r="B106" s="11"/>
      <c r="C106" s="46"/>
      <c r="D106" s="74"/>
      <c r="E106" s="74"/>
      <c r="F106" s="74"/>
      <c r="G106" s="75"/>
    </row>
    <row r="107" spans="1:7" x14ac:dyDescent="0.2">
      <c r="A107" s="54"/>
      <c r="B107" s="11"/>
      <c r="C107" s="46"/>
      <c r="D107" s="74"/>
      <c r="E107" s="74"/>
      <c r="F107" s="74"/>
      <c r="G107" s="75"/>
    </row>
    <row r="108" spans="1:7" ht="13.5" thickBot="1" x14ac:dyDescent="0.25">
      <c r="A108" s="76"/>
      <c r="B108" s="15"/>
      <c r="C108" s="48"/>
      <c r="D108" s="77"/>
      <c r="E108" s="77"/>
      <c r="F108" s="77"/>
      <c r="G108" s="78"/>
    </row>
    <row r="110" spans="1:7" ht="13.5" thickBot="1" x14ac:dyDescent="0.25"/>
    <row r="111" spans="1:7" ht="16.5" customHeight="1" thickBot="1" x14ac:dyDescent="0.25">
      <c r="A111" s="13" t="s">
        <v>102</v>
      </c>
      <c r="B111" s="80" t="str">
        <f>VLOOKUP(G111,'Daftar Akun'!$B$4:$C$55,2,FALSE)</f>
        <v>Laba Ditahan (Retain Earning)</v>
      </c>
      <c r="C111" s="81"/>
      <c r="D111" s="82"/>
      <c r="E111" s="82"/>
      <c r="F111" s="83" t="s">
        <v>104</v>
      </c>
      <c r="G111" s="84" t="s">
        <v>88</v>
      </c>
    </row>
    <row r="112" spans="1:7" ht="15.75" customHeight="1" x14ac:dyDescent="0.2">
      <c r="A112" s="194" t="s">
        <v>30</v>
      </c>
      <c r="B112" s="196" t="s">
        <v>31</v>
      </c>
      <c r="C112" s="196" t="s">
        <v>57</v>
      </c>
      <c r="D112" s="198" t="s">
        <v>32</v>
      </c>
      <c r="E112" s="198" t="s">
        <v>33</v>
      </c>
      <c r="F112" s="192" t="s">
        <v>103</v>
      </c>
      <c r="G112" s="193"/>
    </row>
    <row r="113" spans="1:7" ht="16.5" customHeight="1" thickBot="1" x14ac:dyDescent="0.25">
      <c r="A113" s="195"/>
      <c r="B113" s="197"/>
      <c r="C113" s="197"/>
      <c r="D113" s="199"/>
      <c r="E113" s="199"/>
      <c r="F113" s="70" t="s">
        <v>32</v>
      </c>
      <c r="G113" s="79" t="s">
        <v>33</v>
      </c>
    </row>
    <row r="114" spans="1:7" x14ac:dyDescent="0.2">
      <c r="A114" s="73"/>
      <c r="B114" s="11"/>
      <c r="C114" s="46"/>
      <c r="D114" s="74"/>
      <c r="E114" s="74"/>
      <c r="F114" s="74"/>
      <c r="G114" s="75"/>
    </row>
    <row r="115" spans="1:7" x14ac:dyDescent="0.2">
      <c r="A115" s="179"/>
      <c r="B115" s="11"/>
      <c r="C115" s="46"/>
      <c r="D115" s="74"/>
      <c r="E115" s="74">
        <f>'Jurnal '!F24</f>
        <v>0</v>
      </c>
      <c r="F115" s="74">
        <v>0</v>
      </c>
      <c r="G115" s="75">
        <f>E115</f>
        <v>0</v>
      </c>
    </row>
    <row r="116" spans="1:7" x14ac:dyDescent="0.2">
      <c r="A116" s="179"/>
      <c r="B116" s="11"/>
      <c r="C116" s="46"/>
      <c r="D116" s="74"/>
      <c r="E116" s="74"/>
      <c r="F116" s="74"/>
      <c r="G116" s="75"/>
    </row>
    <row r="117" spans="1:7" x14ac:dyDescent="0.2">
      <c r="A117" s="54"/>
      <c r="B117" s="11"/>
      <c r="C117" s="46"/>
      <c r="D117" s="74"/>
      <c r="E117" s="74"/>
      <c r="F117" s="74"/>
      <c r="G117" s="75"/>
    </row>
    <row r="118" spans="1:7" ht="13.5" thickBot="1" x14ac:dyDescent="0.25">
      <c r="A118" s="76"/>
      <c r="B118" s="15"/>
      <c r="C118" s="48"/>
      <c r="D118" s="77"/>
      <c r="E118" s="77"/>
      <c r="F118" s="77"/>
      <c r="G118" s="78"/>
    </row>
    <row r="120" spans="1:7" ht="13.5" thickBot="1" x14ac:dyDescent="0.25"/>
    <row r="121" spans="1:7" ht="18" customHeight="1" thickBot="1" x14ac:dyDescent="0.25">
      <c r="A121" s="13" t="s">
        <v>102</v>
      </c>
      <c r="B121" s="80" t="str">
        <f>VLOOKUP(G121,'Daftar Akun'!$B$4:$C$55,2,FALSE)</f>
        <v>Penjualan Barang (Sales)</v>
      </c>
      <c r="C121" s="81"/>
      <c r="D121" s="82"/>
      <c r="E121" s="82"/>
      <c r="F121" s="83" t="s">
        <v>104</v>
      </c>
      <c r="G121" s="86">
        <v>410</v>
      </c>
    </row>
    <row r="122" spans="1:7" ht="15.75" customHeight="1" x14ac:dyDescent="0.2">
      <c r="A122" s="194" t="s">
        <v>30</v>
      </c>
      <c r="B122" s="196" t="s">
        <v>31</v>
      </c>
      <c r="C122" s="196" t="s">
        <v>57</v>
      </c>
      <c r="D122" s="198" t="s">
        <v>32</v>
      </c>
      <c r="E122" s="198" t="s">
        <v>33</v>
      </c>
      <c r="F122" s="192" t="s">
        <v>103</v>
      </c>
      <c r="G122" s="193"/>
    </row>
    <row r="123" spans="1:7" ht="15.75" customHeight="1" thickBot="1" x14ac:dyDescent="0.25">
      <c r="A123" s="195"/>
      <c r="B123" s="197"/>
      <c r="C123" s="197"/>
      <c r="D123" s="199"/>
      <c r="E123" s="199"/>
      <c r="F123" s="70" t="s">
        <v>32</v>
      </c>
      <c r="G123" s="79" t="s">
        <v>33</v>
      </c>
    </row>
    <row r="124" spans="1:7" x14ac:dyDescent="0.2">
      <c r="A124" s="73"/>
      <c r="B124" s="11"/>
      <c r="C124" s="46"/>
      <c r="D124" s="74"/>
      <c r="E124" s="74"/>
      <c r="F124" s="74"/>
      <c r="G124" s="75"/>
    </row>
    <row r="125" spans="1:7" x14ac:dyDescent="0.2">
      <c r="A125" s="179">
        <v>40065</v>
      </c>
      <c r="B125" s="11" t="s">
        <v>136</v>
      </c>
      <c r="C125" s="46" t="s">
        <v>148</v>
      </c>
      <c r="D125" s="74"/>
      <c r="E125" s="74">
        <f>'Jurnal '!F34</f>
        <v>35000</v>
      </c>
      <c r="F125" s="74"/>
      <c r="G125" s="75">
        <f>E125</f>
        <v>35000</v>
      </c>
    </row>
    <row r="126" spans="1:7" x14ac:dyDescent="0.2">
      <c r="A126" s="179">
        <v>40075</v>
      </c>
      <c r="B126" s="11" t="s">
        <v>136</v>
      </c>
      <c r="C126" s="46" t="s">
        <v>154</v>
      </c>
      <c r="D126" s="74"/>
      <c r="E126" s="74">
        <f>'Jurnal '!F40</f>
        <v>25000</v>
      </c>
      <c r="F126" s="74"/>
      <c r="G126" s="75">
        <f>G125+E126</f>
        <v>60000</v>
      </c>
    </row>
    <row r="127" spans="1:7" x14ac:dyDescent="0.2">
      <c r="A127" s="54"/>
      <c r="B127" s="11"/>
      <c r="C127" s="46"/>
      <c r="D127" s="74"/>
      <c r="E127" s="74"/>
      <c r="F127" s="74"/>
      <c r="G127" s="75"/>
    </row>
    <row r="128" spans="1:7" ht="13.5" thickBot="1" x14ac:dyDescent="0.25">
      <c r="A128" s="76"/>
      <c r="B128" s="15"/>
      <c r="C128" s="48"/>
      <c r="D128" s="77"/>
      <c r="E128" s="77"/>
      <c r="F128" s="77"/>
      <c r="G128" s="78"/>
    </row>
    <row r="130" spans="1:7" ht="13.5" thickBot="1" x14ac:dyDescent="0.25"/>
    <row r="131" spans="1:7" ht="16.5" customHeight="1" thickBot="1" x14ac:dyDescent="0.25">
      <c r="A131" s="13" t="s">
        <v>102</v>
      </c>
      <c r="B131" s="80" t="str">
        <f>VLOOKUP(G131,'Daftar Akun'!$B$4:$C$55,2,FALSE)</f>
        <v>Harga Pokok Penjualan (COGS)</v>
      </c>
      <c r="C131" s="81"/>
      <c r="D131" s="82"/>
      <c r="E131" s="82"/>
      <c r="F131" s="83" t="s">
        <v>104</v>
      </c>
      <c r="G131" s="86">
        <v>500</v>
      </c>
    </row>
    <row r="132" spans="1:7" ht="17.25" customHeight="1" x14ac:dyDescent="0.2">
      <c r="A132" s="194" t="s">
        <v>30</v>
      </c>
      <c r="B132" s="196" t="s">
        <v>31</v>
      </c>
      <c r="C132" s="196" t="s">
        <v>57</v>
      </c>
      <c r="D132" s="198" t="s">
        <v>32</v>
      </c>
      <c r="E132" s="198" t="s">
        <v>33</v>
      </c>
      <c r="F132" s="192" t="s">
        <v>103</v>
      </c>
      <c r="G132" s="193"/>
    </row>
    <row r="133" spans="1:7" ht="16.5" customHeight="1" thickBot="1" x14ac:dyDescent="0.25">
      <c r="A133" s="195"/>
      <c r="B133" s="197"/>
      <c r="C133" s="197"/>
      <c r="D133" s="199"/>
      <c r="E133" s="199"/>
      <c r="F133" s="70" t="s">
        <v>32</v>
      </c>
      <c r="G133" s="79" t="s">
        <v>33</v>
      </c>
    </row>
    <row r="134" spans="1:7" x14ac:dyDescent="0.2">
      <c r="A134" s="73"/>
      <c r="B134" s="11"/>
      <c r="C134" s="46"/>
      <c r="D134" s="74"/>
      <c r="E134" s="74"/>
      <c r="F134" s="74"/>
      <c r="G134" s="75"/>
    </row>
    <row r="135" spans="1:7" x14ac:dyDescent="0.2">
      <c r="A135" s="179">
        <v>40065</v>
      </c>
      <c r="B135" s="11" t="s">
        <v>136</v>
      </c>
      <c r="C135" s="46" t="s">
        <v>148</v>
      </c>
      <c r="D135" s="74">
        <f>E76</f>
        <v>29000</v>
      </c>
      <c r="E135" s="74"/>
      <c r="F135" s="74">
        <f>IF(D135,(F134+D135),(F134-E135))</f>
        <v>29000</v>
      </c>
      <c r="G135" s="75"/>
    </row>
    <row r="136" spans="1:7" x14ac:dyDescent="0.2">
      <c r="A136" s="179">
        <v>40075</v>
      </c>
      <c r="B136" s="11" t="s">
        <v>136</v>
      </c>
      <c r="C136" s="46" t="s">
        <v>154</v>
      </c>
      <c r="D136" s="74">
        <f>E77</f>
        <v>21000</v>
      </c>
      <c r="E136" s="74"/>
      <c r="F136" s="74">
        <f>IF(D136,(F135+D136),(F135-E136))</f>
        <v>50000</v>
      </c>
      <c r="G136" s="75"/>
    </row>
    <row r="137" spans="1:7" x14ac:dyDescent="0.2">
      <c r="A137" s="54"/>
      <c r="B137" s="11"/>
      <c r="C137" s="46"/>
      <c r="D137" s="74"/>
      <c r="E137" s="74"/>
      <c r="F137" s="74"/>
      <c r="G137" s="75"/>
    </row>
    <row r="138" spans="1:7" ht="13.5" thickBot="1" x14ac:dyDescent="0.25">
      <c r="A138" s="76"/>
      <c r="B138" s="15"/>
      <c r="C138" s="48"/>
      <c r="D138" s="77"/>
      <c r="E138" s="77"/>
      <c r="F138" s="77"/>
      <c r="G138" s="78"/>
    </row>
    <row r="140" spans="1:7" ht="13.5" thickBot="1" x14ac:dyDescent="0.25"/>
    <row r="141" spans="1:7" ht="17.25" customHeight="1" thickBot="1" x14ac:dyDescent="0.25">
      <c r="A141" s="13" t="s">
        <v>102</v>
      </c>
      <c r="B141" s="80" t="str">
        <f>VLOOKUP(G141,'Daftar Akun'!$B$4:$C$55,2,FALSE)</f>
        <v>Biaya Gaji (Wages Expense)</v>
      </c>
      <c r="C141" s="81"/>
      <c r="D141" s="82"/>
      <c r="E141" s="82"/>
      <c r="F141" s="83" t="s">
        <v>104</v>
      </c>
      <c r="G141" s="87" t="s">
        <v>118</v>
      </c>
    </row>
    <row r="142" spans="1:7" ht="15" customHeight="1" x14ac:dyDescent="0.2">
      <c r="A142" s="194" t="s">
        <v>30</v>
      </c>
      <c r="B142" s="196" t="s">
        <v>31</v>
      </c>
      <c r="C142" s="196" t="s">
        <v>57</v>
      </c>
      <c r="D142" s="198" t="s">
        <v>32</v>
      </c>
      <c r="E142" s="198" t="s">
        <v>33</v>
      </c>
      <c r="F142" s="192" t="s">
        <v>103</v>
      </c>
      <c r="G142" s="193"/>
    </row>
    <row r="143" spans="1:7" ht="19.5" customHeight="1" thickBot="1" x14ac:dyDescent="0.25">
      <c r="A143" s="195"/>
      <c r="B143" s="197"/>
      <c r="C143" s="197"/>
      <c r="D143" s="199"/>
      <c r="E143" s="199"/>
      <c r="F143" s="70" t="s">
        <v>32</v>
      </c>
      <c r="G143" s="79" t="s">
        <v>33</v>
      </c>
    </row>
    <row r="144" spans="1:7" x14ac:dyDescent="0.2">
      <c r="A144" s="73"/>
      <c r="B144" s="11"/>
      <c r="C144" s="46"/>
      <c r="D144" s="74"/>
      <c r="E144" s="74"/>
      <c r="F144" s="74"/>
      <c r="G144" s="75"/>
    </row>
    <row r="145" spans="1:7" x14ac:dyDescent="0.2">
      <c r="A145" s="179">
        <v>40081</v>
      </c>
      <c r="B145" s="11" t="s">
        <v>166</v>
      </c>
      <c r="C145" s="46" t="s">
        <v>151</v>
      </c>
      <c r="D145" s="74">
        <f>'Jurnal '!E45</f>
        <v>2500</v>
      </c>
      <c r="E145" s="74"/>
      <c r="F145" s="74">
        <f>IF(D145,(F144+D145),(F144-E145))</f>
        <v>2500</v>
      </c>
      <c r="G145" s="75"/>
    </row>
    <row r="146" spans="1:7" x14ac:dyDescent="0.2">
      <c r="A146" s="179"/>
      <c r="B146" s="11"/>
      <c r="C146" s="46"/>
      <c r="D146" s="74"/>
      <c r="E146" s="74"/>
      <c r="F146" s="74"/>
      <c r="G146" s="75"/>
    </row>
    <row r="147" spans="1:7" x14ac:dyDescent="0.2">
      <c r="A147" s="54"/>
      <c r="B147" s="11"/>
      <c r="C147" s="46"/>
      <c r="D147" s="74"/>
      <c r="E147" s="74"/>
      <c r="F147" s="74"/>
      <c r="G147" s="75"/>
    </row>
    <row r="148" spans="1:7" ht="13.5" thickBot="1" x14ac:dyDescent="0.25">
      <c r="A148" s="76"/>
      <c r="B148" s="15"/>
      <c r="C148" s="48"/>
      <c r="D148" s="77"/>
      <c r="E148" s="77"/>
      <c r="F148" s="77"/>
      <c r="G148" s="78"/>
    </row>
    <row r="149" spans="1:7" ht="13.5" thickBot="1" x14ac:dyDescent="0.25"/>
    <row r="150" spans="1:7" ht="17.25" customHeight="1" thickBot="1" x14ac:dyDescent="0.25">
      <c r="A150" s="13" t="s">
        <v>102</v>
      </c>
      <c r="B150" s="80" t="str">
        <f>VLOOKUP(G150,'Daftar Akun'!$B$4:$C$55,2,FALSE)</f>
        <v>Biaya Perlengkapan (Supplies Expense)</v>
      </c>
      <c r="C150" s="81"/>
      <c r="D150" s="82"/>
      <c r="E150" s="82"/>
      <c r="F150" s="83" t="s">
        <v>104</v>
      </c>
      <c r="G150" s="87" t="s">
        <v>119</v>
      </c>
    </row>
    <row r="151" spans="1:7" ht="17.25" customHeight="1" x14ac:dyDescent="0.2">
      <c r="A151" s="194" t="s">
        <v>30</v>
      </c>
      <c r="B151" s="196" t="s">
        <v>31</v>
      </c>
      <c r="C151" s="196" t="s">
        <v>57</v>
      </c>
      <c r="D151" s="198" t="s">
        <v>32</v>
      </c>
      <c r="E151" s="198" t="s">
        <v>33</v>
      </c>
      <c r="F151" s="192" t="s">
        <v>103</v>
      </c>
      <c r="G151" s="193"/>
    </row>
    <row r="152" spans="1:7" ht="18" customHeight="1" thickBot="1" x14ac:dyDescent="0.25">
      <c r="A152" s="195"/>
      <c r="B152" s="197"/>
      <c r="C152" s="197"/>
      <c r="D152" s="199"/>
      <c r="E152" s="199"/>
      <c r="F152" s="70" t="s">
        <v>32</v>
      </c>
      <c r="G152" s="79" t="s">
        <v>33</v>
      </c>
    </row>
    <row r="153" spans="1:7" x14ac:dyDescent="0.2">
      <c r="A153" s="73"/>
      <c r="B153" s="11"/>
      <c r="C153" s="46"/>
      <c r="D153" s="74"/>
      <c r="E153" s="74"/>
      <c r="F153" s="74"/>
      <c r="G153" s="75"/>
    </row>
    <row r="154" spans="1:7" x14ac:dyDescent="0.2">
      <c r="A154" s="179">
        <v>40086</v>
      </c>
      <c r="B154" s="11" t="s">
        <v>161</v>
      </c>
      <c r="C154" s="46" t="s">
        <v>162</v>
      </c>
      <c r="D154" s="74">
        <f>'Jurnal '!E57</f>
        <v>3000</v>
      </c>
      <c r="E154" s="74"/>
      <c r="F154" s="74">
        <f>IF(D154,(F153+D154),(F153-E154))</f>
        <v>3000</v>
      </c>
      <c r="G154" s="75"/>
    </row>
    <row r="155" spans="1:7" x14ac:dyDescent="0.2">
      <c r="A155" s="179"/>
      <c r="B155" s="11"/>
      <c r="C155" s="46"/>
      <c r="D155" s="74"/>
      <c r="E155" s="74"/>
      <c r="F155" s="74"/>
      <c r="G155" s="75"/>
    </row>
    <row r="156" spans="1:7" x14ac:dyDescent="0.2">
      <c r="A156" s="54"/>
      <c r="B156" s="11"/>
      <c r="C156" s="46"/>
      <c r="D156" s="74"/>
      <c r="E156" s="74"/>
      <c r="F156" s="74"/>
      <c r="G156" s="75"/>
    </row>
    <row r="157" spans="1:7" ht="13.5" thickBot="1" x14ac:dyDescent="0.25">
      <c r="A157" s="76"/>
      <c r="B157" s="15"/>
      <c r="C157" s="48"/>
      <c r="D157" s="77"/>
      <c r="E157" s="77"/>
      <c r="F157" s="77"/>
      <c r="G157" s="78"/>
    </row>
    <row r="158" spans="1:7" ht="13.5" thickBot="1" x14ac:dyDescent="0.25"/>
    <row r="159" spans="1:7" ht="18" customHeight="1" thickBot="1" x14ac:dyDescent="0.25">
      <c r="A159" s="13" t="s">
        <v>102</v>
      </c>
      <c r="B159" s="80" t="str">
        <f>VLOOKUP(G159,'Daftar Akun'!$B$4:$C$55,2,FALSE)</f>
        <v>Biaya Utility (Utility Expense)</v>
      </c>
      <c r="C159" s="81"/>
      <c r="D159" s="82"/>
      <c r="E159" s="82"/>
      <c r="F159" s="83" t="s">
        <v>104</v>
      </c>
      <c r="G159" s="87" t="s">
        <v>120</v>
      </c>
    </row>
    <row r="160" spans="1:7" ht="15.75" customHeight="1" x14ac:dyDescent="0.2">
      <c r="A160" s="194" t="s">
        <v>30</v>
      </c>
      <c r="B160" s="196" t="s">
        <v>31</v>
      </c>
      <c r="C160" s="196" t="s">
        <v>57</v>
      </c>
      <c r="D160" s="198" t="s">
        <v>32</v>
      </c>
      <c r="E160" s="198" t="s">
        <v>33</v>
      </c>
      <c r="F160" s="192" t="s">
        <v>103</v>
      </c>
      <c r="G160" s="193"/>
    </row>
    <row r="161" spans="1:7" ht="17.25" customHeight="1" thickBot="1" x14ac:dyDescent="0.25">
      <c r="A161" s="195"/>
      <c r="B161" s="197"/>
      <c r="C161" s="197"/>
      <c r="D161" s="199"/>
      <c r="E161" s="199"/>
      <c r="F161" s="70" t="s">
        <v>32</v>
      </c>
      <c r="G161" s="79" t="s">
        <v>33</v>
      </c>
    </row>
    <row r="162" spans="1:7" x14ac:dyDescent="0.2">
      <c r="A162" s="73"/>
      <c r="B162" s="11"/>
      <c r="C162" s="46"/>
      <c r="D162" s="74"/>
      <c r="E162" s="74"/>
      <c r="F162" s="74"/>
      <c r="G162" s="75"/>
    </row>
    <row r="163" spans="1:7" x14ac:dyDescent="0.2">
      <c r="A163" s="179">
        <v>40076</v>
      </c>
      <c r="B163" s="11" t="s">
        <v>167</v>
      </c>
      <c r="C163" s="46" t="s">
        <v>151</v>
      </c>
      <c r="D163" s="74">
        <f>'Jurnal '!E42</f>
        <v>2250</v>
      </c>
      <c r="E163" s="74"/>
      <c r="F163" s="74">
        <f>IF(D163,(F162+D163),(F162-E163))</f>
        <v>2250</v>
      </c>
      <c r="G163" s="75"/>
    </row>
    <row r="164" spans="1:7" x14ac:dyDescent="0.2">
      <c r="A164" s="179"/>
      <c r="B164" s="11"/>
      <c r="C164" s="46"/>
      <c r="D164" s="74"/>
      <c r="E164" s="74"/>
      <c r="F164" s="74"/>
      <c r="G164" s="75"/>
    </row>
    <row r="165" spans="1:7" x14ac:dyDescent="0.2">
      <c r="A165" s="54"/>
      <c r="B165" s="11"/>
      <c r="C165" s="46"/>
      <c r="D165" s="74"/>
      <c r="E165" s="74"/>
      <c r="F165" s="74"/>
      <c r="G165" s="75"/>
    </row>
    <row r="166" spans="1:7" ht="13.5" thickBot="1" x14ac:dyDescent="0.25">
      <c r="A166" s="76"/>
      <c r="B166" s="15"/>
      <c r="C166" s="48"/>
      <c r="D166" s="77"/>
      <c r="E166" s="77"/>
      <c r="F166" s="77"/>
      <c r="G166" s="78"/>
    </row>
    <row r="168" spans="1:7" ht="13.5" thickBot="1" x14ac:dyDescent="0.25"/>
    <row r="169" spans="1:7" ht="19.5" customHeight="1" thickBot="1" x14ac:dyDescent="0.25">
      <c r="A169" s="13" t="s">
        <v>102</v>
      </c>
      <c r="B169" s="80" t="str">
        <f>VLOOKUP(G169,'Daftar Akun'!$B$4:$C$55,2,FALSE)</f>
        <v>Biaya Rupa-Rupa (Misceleanous)</v>
      </c>
      <c r="C169" s="81"/>
      <c r="D169" s="82"/>
      <c r="E169" s="82"/>
      <c r="F169" s="83" t="s">
        <v>104</v>
      </c>
      <c r="G169" s="87" t="s">
        <v>121</v>
      </c>
    </row>
    <row r="170" spans="1:7" ht="16.5" customHeight="1" x14ac:dyDescent="0.2">
      <c r="A170" s="194" t="s">
        <v>30</v>
      </c>
      <c r="B170" s="196" t="s">
        <v>31</v>
      </c>
      <c r="C170" s="196" t="s">
        <v>57</v>
      </c>
      <c r="D170" s="198" t="s">
        <v>32</v>
      </c>
      <c r="E170" s="198" t="s">
        <v>33</v>
      </c>
      <c r="F170" s="192" t="s">
        <v>103</v>
      </c>
      <c r="G170" s="193"/>
    </row>
    <row r="171" spans="1:7" ht="18" customHeight="1" thickBot="1" x14ac:dyDescent="0.25">
      <c r="A171" s="195"/>
      <c r="B171" s="197"/>
      <c r="C171" s="197"/>
      <c r="D171" s="199"/>
      <c r="E171" s="199"/>
      <c r="F171" s="70" t="s">
        <v>32</v>
      </c>
      <c r="G171" s="79" t="s">
        <v>33</v>
      </c>
    </row>
    <row r="172" spans="1:7" x14ac:dyDescent="0.2">
      <c r="A172" s="73"/>
      <c r="B172" s="11"/>
      <c r="C172" s="46"/>
      <c r="D172" s="74"/>
      <c r="E172" s="74"/>
      <c r="F172" s="74"/>
      <c r="G172" s="75"/>
    </row>
    <row r="173" spans="1:7" x14ac:dyDescent="0.2">
      <c r="A173" s="179">
        <v>40072</v>
      </c>
      <c r="B173" s="11" t="s">
        <v>168</v>
      </c>
      <c r="C173" s="46" t="s">
        <v>149</v>
      </c>
      <c r="D173" s="74">
        <f>'Jurnal '!E36</f>
        <v>4500</v>
      </c>
      <c r="E173" s="74"/>
      <c r="F173" s="74">
        <f>IF(D173,(F172+D173),(F172-E173))</f>
        <v>4500</v>
      </c>
      <c r="G173" s="75"/>
    </row>
    <row r="174" spans="1:7" x14ac:dyDescent="0.2">
      <c r="A174" s="179"/>
      <c r="B174" s="11"/>
      <c r="C174" s="46"/>
      <c r="D174" s="74"/>
      <c r="E174" s="74"/>
      <c r="F174" s="74"/>
      <c r="G174" s="75"/>
    </row>
    <row r="175" spans="1:7" x14ac:dyDescent="0.2">
      <c r="A175" s="54"/>
      <c r="B175" s="11"/>
      <c r="C175" s="46"/>
      <c r="D175" s="74"/>
      <c r="E175" s="74"/>
      <c r="F175" s="74"/>
      <c r="G175" s="75"/>
    </row>
    <row r="176" spans="1:7" ht="13.5" thickBot="1" x14ac:dyDescent="0.25">
      <c r="A176" s="76"/>
      <c r="B176" s="15"/>
      <c r="C176" s="48"/>
      <c r="D176" s="77"/>
      <c r="E176" s="77"/>
      <c r="F176" s="77"/>
      <c r="G176" s="78"/>
    </row>
    <row r="178" spans="1:7" ht="13.5" thickBot="1" x14ac:dyDescent="0.25"/>
    <row r="179" spans="1:7" ht="19.5" customHeight="1" thickBot="1" x14ac:dyDescent="0.25">
      <c r="A179" s="13" t="s">
        <v>102</v>
      </c>
      <c r="B179" s="80" t="str">
        <f>VLOOKUP(G179,'Daftar Akun'!$B$4:$C$55,2,FALSE)</f>
        <v>Biaya Sewa (Rent Expense)</v>
      </c>
      <c r="C179" s="81"/>
      <c r="D179" s="82"/>
      <c r="E179" s="82"/>
      <c r="F179" s="83" t="s">
        <v>104</v>
      </c>
      <c r="G179" s="87" t="s">
        <v>117</v>
      </c>
    </row>
    <row r="180" spans="1:7" ht="17.25" customHeight="1" x14ac:dyDescent="0.2">
      <c r="A180" s="194" t="s">
        <v>30</v>
      </c>
      <c r="B180" s="196" t="s">
        <v>31</v>
      </c>
      <c r="C180" s="196" t="s">
        <v>57</v>
      </c>
      <c r="D180" s="198" t="s">
        <v>32</v>
      </c>
      <c r="E180" s="198" t="s">
        <v>33</v>
      </c>
      <c r="F180" s="192" t="s">
        <v>103</v>
      </c>
      <c r="G180" s="193"/>
    </row>
    <row r="181" spans="1:7" ht="19.5" customHeight="1" thickBot="1" x14ac:dyDescent="0.25">
      <c r="A181" s="195"/>
      <c r="B181" s="197"/>
      <c r="C181" s="197"/>
      <c r="D181" s="199"/>
      <c r="E181" s="199"/>
      <c r="F181" s="70" t="s">
        <v>32</v>
      </c>
      <c r="G181" s="79" t="s">
        <v>33</v>
      </c>
    </row>
    <row r="182" spans="1:7" x14ac:dyDescent="0.2">
      <c r="A182" s="73"/>
      <c r="B182" s="11"/>
      <c r="C182" s="46"/>
      <c r="D182" s="74"/>
      <c r="E182" s="74"/>
      <c r="F182" s="74"/>
      <c r="G182" s="75"/>
    </row>
    <row r="183" spans="1:7" x14ac:dyDescent="0.2">
      <c r="A183" s="179">
        <v>40086</v>
      </c>
      <c r="B183" s="11" t="s">
        <v>159</v>
      </c>
      <c r="C183" s="46" t="s">
        <v>160</v>
      </c>
      <c r="D183" s="74">
        <f>'Jurnal '!E60</f>
        <v>500</v>
      </c>
      <c r="E183" s="74"/>
      <c r="F183" s="74">
        <f>IF(D183,(F182+D183),(F182-E183))</f>
        <v>500</v>
      </c>
      <c r="G183" s="75"/>
    </row>
    <row r="184" spans="1:7" x14ac:dyDescent="0.2">
      <c r="A184" s="179"/>
      <c r="B184" s="11"/>
      <c r="C184" s="46"/>
      <c r="D184" s="74"/>
      <c r="E184" s="74"/>
      <c r="F184" s="74"/>
      <c r="G184" s="75"/>
    </row>
    <row r="185" spans="1:7" x14ac:dyDescent="0.2">
      <c r="A185" s="54"/>
      <c r="B185" s="11"/>
      <c r="C185" s="46"/>
      <c r="D185" s="74"/>
      <c r="E185" s="74"/>
      <c r="F185" s="74"/>
      <c r="G185" s="75"/>
    </row>
    <row r="186" spans="1:7" ht="13.5" thickBot="1" x14ac:dyDescent="0.25">
      <c r="A186" s="76"/>
      <c r="B186" s="15"/>
      <c r="C186" s="48"/>
      <c r="D186" s="77"/>
      <c r="E186" s="77"/>
      <c r="F186" s="77"/>
      <c r="G186" s="78"/>
    </row>
    <row r="188" spans="1:7" ht="13.5" thickBot="1" x14ac:dyDescent="0.25"/>
    <row r="189" spans="1:7" ht="19.5" customHeight="1" thickBot="1" x14ac:dyDescent="0.25">
      <c r="A189" s="13" t="s">
        <v>102</v>
      </c>
      <c r="B189" s="80" t="str">
        <f>VLOOKUP(G189,'Daftar Akun'!$B$4:$C$55,2,FALSE)</f>
        <v>Biaya Assuransi (Insurance Expense)</v>
      </c>
      <c r="C189" s="81"/>
      <c r="D189" s="82"/>
      <c r="E189" s="82"/>
      <c r="F189" s="83" t="s">
        <v>104</v>
      </c>
      <c r="G189" s="87" t="s">
        <v>122</v>
      </c>
    </row>
    <row r="190" spans="1:7" ht="17.25" customHeight="1" x14ac:dyDescent="0.2">
      <c r="A190" s="194" t="s">
        <v>30</v>
      </c>
      <c r="B190" s="196" t="s">
        <v>31</v>
      </c>
      <c r="C190" s="196" t="s">
        <v>57</v>
      </c>
      <c r="D190" s="198" t="s">
        <v>32</v>
      </c>
      <c r="E190" s="198" t="s">
        <v>33</v>
      </c>
      <c r="F190" s="192" t="s">
        <v>103</v>
      </c>
      <c r="G190" s="193"/>
    </row>
    <row r="191" spans="1:7" ht="17.25" customHeight="1" thickBot="1" x14ac:dyDescent="0.25">
      <c r="A191" s="195"/>
      <c r="B191" s="197"/>
      <c r="C191" s="197"/>
      <c r="D191" s="199"/>
      <c r="E191" s="199"/>
      <c r="F191" s="70" t="s">
        <v>32</v>
      </c>
      <c r="G191" s="79" t="s">
        <v>33</v>
      </c>
    </row>
    <row r="192" spans="1:7" x14ac:dyDescent="0.2">
      <c r="A192" s="73"/>
      <c r="B192" s="11"/>
      <c r="C192" s="46"/>
      <c r="D192" s="74"/>
      <c r="E192" s="74"/>
      <c r="F192" s="74"/>
      <c r="G192" s="75"/>
    </row>
    <row r="193" spans="1:7" x14ac:dyDescent="0.2">
      <c r="A193" s="179">
        <v>40086</v>
      </c>
      <c r="B193" s="11" t="s">
        <v>169</v>
      </c>
      <c r="C193" s="46" t="s">
        <v>156</v>
      </c>
      <c r="D193" s="74">
        <f>'Jurnal '!E63</f>
        <v>250</v>
      </c>
      <c r="E193" s="74"/>
      <c r="F193" s="74">
        <f>IF(D193,(F192+D193),(F192-E193))</f>
        <v>250</v>
      </c>
      <c r="G193" s="75"/>
    </row>
    <row r="194" spans="1:7" x14ac:dyDescent="0.2">
      <c r="A194" s="179"/>
      <c r="B194" s="11"/>
      <c r="C194" s="46"/>
      <c r="D194" s="74"/>
      <c r="E194" s="74"/>
      <c r="F194" s="74"/>
      <c r="G194" s="75"/>
    </row>
    <row r="195" spans="1:7" x14ac:dyDescent="0.2">
      <c r="A195" s="54"/>
      <c r="B195" s="11"/>
      <c r="C195" s="46"/>
      <c r="D195" s="74"/>
      <c r="E195" s="74"/>
      <c r="F195" s="74"/>
      <c r="G195" s="75"/>
    </row>
    <row r="196" spans="1:7" ht="13.5" thickBot="1" x14ac:dyDescent="0.25">
      <c r="A196" s="76"/>
      <c r="B196" s="15"/>
      <c r="C196" s="48"/>
      <c r="D196" s="77"/>
      <c r="E196" s="77"/>
      <c r="F196" s="77"/>
      <c r="G196" s="78"/>
    </row>
    <row r="198" spans="1:7" ht="13.5" thickBot="1" x14ac:dyDescent="0.25"/>
    <row r="199" spans="1:7" ht="18" customHeight="1" thickBot="1" x14ac:dyDescent="0.25">
      <c r="A199" s="13" t="s">
        <v>102</v>
      </c>
      <c r="B199" s="80" t="str">
        <f>VLOOKUP(G199,'Daftar Akun'!$B$4:$C$55,2,FALSE)</f>
        <v>Prive</v>
      </c>
      <c r="C199" s="81"/>
      <c r="D199" s="82"/>
      <c r="E199" s="82"/>
      <c r="F199" s="83" t="s">
        <v>104</v>
      </c>
      <c r="G199" s="87" t="s">
        <v>124</v>
      </c>
    </row>
    <row r="200" spans="1:7" ht="15.75" customHeight="1" x14ac:dyDescent="0.2">
      <c r="A200" s="194" t="s">
        <v>30</v>
      </c>
      <c r="B200" s="196" t="s">
        <v>31</v>
      </c>
      <c r="C200" s="196" t="s">
        <v>57</v>
      </c>
      <c r="D200" s="198" t="s">
        <v>32</v>
      </c>
      <c r="E200" s="198" t="s">
        <v>33</v>
      </c>
      <c r="F200" s="192" t="s">
        <v>103</v>
      </c>
      <c r="G200" s="193"/>
    </row>
    <row r="201" spans="1:7" ht="17.25" customHeight="1" thickBot="1" x14ac:dyDescent="0.25">
      <c r="A201" s="195"/>
      <c r="B201" s="197"/>
      <c r="C201" s="197"/>
      <c r="D201" s="199"/>
      <c r="E201" s="199"/>
      <c r="F201" s="70" t="s">
        <v>32</v>
      </c>
      <c r="G201" s="79" t="s">
        <v>33</v>
      </c>
    </row>
    <row r="202" spans="1:7" x14ac:dyDescent="0.2">
      <c r="A202" s="73"/>
      <c r="B202" s="11"/>
      <c r="C202" s="46"/>
      <c r="D202" s="74"/>
      <c r="E202" s="74"/>
      <c r="F202" s="74"/>
      <c r="G202" s="75"/>
    </row>
    <row r="203" spans="1:7" x14ac:dyDescent="0.2">
      <c r="A203" s="179">
        <v>40081</v>
      </c>
      <c r="B203" s="11" t="s">
        <v>141</v>
      </c>
      <c r="C203" s="46" t="s">
        <v>153</v>
      </c>
      <c r="D203" s="74">
        <f>'Jurnal '!E51</f>
        <v>2500</v>
      </c>
      <c r="E203" s="74"/>
      <c r="F203" s="74">
        <f>IF(D203,(F202+D203),(F202-E203))</f>
        <v>2500</v>
      </c>
      <c r="G203" s="75"/>
    </row>
    <row r="204" spans="1:7" x14ac:dyDescent="0.2">
      <c r="A204" s="179"/>
      <c r="B204" s="11"/>
      <c r="C204" s="46"/>
      <c r="D204" s="74"/>
      <c r="E204" s="74"/>
      <c r="F204" s="74"/>
      <c r="G204" s="75"/>
    </row>
    <row r="205" spans="1:7" x14ac:dyDescent="0.2">
      <c r="A205" s="54"/>
      <c r="B205" s="11"/>
      <c r="C205" s="46"/>
      <c r="D205" s="74"/>
      <c r="E205" s="74"/>
      <c r="F205" s="74"/>
      <c r="G205" s="75"/>
    </row>
    <row r="206" spans="1:7" ht="13.5" thickBot="1" x14ac:dyDescent="0.25">
      <c r="A206" s="76"/>
      <c r="B206" s="15"/>
      <c r="C206" s="48"/>
      <c r="D206" s="77"/>
      <c r="E206" s="77"/>
      <c r="F206" s="77"/>
      <c r="G206" s="78"/>
    </row>
  </sheetData>
  <mergeCells count="114">
    <mergeCell ref="F200:G200"/>
    <mergeCell ref="A200:A201"/>
    <mergeCell ref="B200:B201"/>
    <mergeCell ref="C200:C201"/>
    <mergeCell ref="D200:D201"/>
    <mergeCell ref="E200:E201"/>
    <mergeCell ref="F180:G180"/>
    <mergeCell ref="A190:A191"/>
    <mergeCell ref="B190:B191"/>
    <mergeCell ref="C190:C191"/>
    <mergeCell ref="D190:D191"/>
    <mergeCell ref="E190:E191"/>
    <mergeCell ref="F190:G190"/>
    <mergeCell ref="A180:A181"/>
    <mergeCell ref="B180:B181"/>
    <mergeCell ref="C180:C181"/>
    <mergeCell ref="D180:D181"/>
    <mergeCell ref="E180:E181"/>
    <mergeCell ref="F160:G160"/>
    <mergeCell ref="A170:A171"/>
    <mergeCell ref="B170:B171"/>
    <mergeCell ref="C170:C171"/>
    <mergeCell ref="D170:D171"/>
    <mergeCell ref="E170:E171"/>
    <mergeCell ref="F170:G170"/>
    <mergeCell ref="A160:A161"/>
    <mergeCell ref="B160:B161"/>
    <mergeCell ref="C160:C161"/>
    <mergeCell ref="D160:D161"/>
    <mergeCell ref="E160:E161"/>
    <mergeCell ref="F142:G142"/>
    <mergeCell ref="A151:A152"/>
    <mergeCell ref="B151:B152"/>
    <mergeCell ref="C151:C152"/>
    <mergeCell ref="D151:D152"/>
    <mergeCell ref="E151:E152"/>
    <mergeCell ref="F151:G151"/>
    <mergeCell ref="A142:A143"/>
    <mergeCell ref="B142:B143"/>
    <mergeCell ref="C142:C143"/>
    <mergeCell ref="D142:D143"/>
    <mergeCell ref="E142:E143"/>
    <mergeCell ref="F112:G112"/>
    <mergeCell ref="A112:A113"/>
    <mergeCell ref="B112:B113"/>
    <mergeCell ref="C112:C113"/>
    <mergeCell ref="D112:D113"/>
    <mergeCell ref="E112:E113"/>
    <mergeCell ref="F122:G122"/>
    <mergeCell ref="A132:A133"/>
    <mergeCell ref="B132:B133"/>
    <mergeCell ref="C132:C133"/>
    <mergeCell ref="D132:D133"/>
    <mergeCell ref="E132:E133"/>
    <mergeCell ref="F132:G132"/>
    <mergeCell ref="A122:A123"/>
    <mergeCell ref="B122:B123"/>
    <mergeCell ref="C122:C123"/>
    <mergeCell ref="D122:D123"/>
    <mergeCell ref="E122:E123"/>
    <mergeCell ref="F92:G92"/>
    <mergeCell ref="A102:A103"/>
    <mergeCell ref="B102:B103"/>
    <mergeCell ref="C102:C103"/>
    <mergeCell ref="D102:D103"/>
    <mergeCell ref="E102:E103"/>
    <mergeCell ref="F102:G102"/>
    <mergeCell ref="A92:A93"/>
    <mergeCell ref="B92:B93"/>
    <mergeCell ref="C92:C93"/>
    <mergeCell ref="D92:D93"/>
    <mergeCell ref="E92:E93"/>
    <mergeCell ref="F72:G72"/>
    <mergeCell ref="A82:A83"/>
    <mergeCell ref="B82:B83"/>
    <mergeCell ref="C82:C83"/>
    <mergeCell ref="D82:D83"/>
    <mergeCell ref="E82:E83"/>
    <mergeCell ref="F82:G82"/>
    <mergeCell ref="A72:A73"/>
    <mergeCell ref="B72:B73"/>
    <mergeCell ref="C72:C73"/>
    <mergeCell ref="D72:D73"/>
    <mergeCell ref="E72:E73"/>
    <mergeCell ref="F52:G52"/>
    <mergeCell ref="A62:A63"/>
    <mergeCell ref="B62:B63"/>
    <mergeCell ref="C62:C63"/>
    <mergeCell ref="D62:D63"/>
    <mergeCell ref="E62:E63"/>
    <mergeCell ref="F62:G62"/>
    <mergeCell ref="A52:A53"/>
    <mergeCell ref="B52:B53"/>
    <mergeCell ref="C52:C53"/>
    <mergeCell ref="D52:D53"/>
    <mergeCell ref="E52:E53"/>
    <mergeCell ref="F13:G13"/>
    <mergeCell ref="A13:A14"/>
    <mergeCell ref="B13:B14"/>
    <mergeCell ref="C13:C14"/>
    <mergeCell ref="D13:D14"/>
    <mergeCell ref="E13:E14"/>
    <mergeCell ref="F32:G32"/>
    <mergeCell ref="A42:A43"/>
    <mergeCell ref="B42:B43"/>
    <mergeCell ref="C42:C43"/>
    <mergeCell ref="D42:D43"/>
    <mergeCell ref="E42:E43"/>
    <mergeCell ref="F42:G42"/>
    <mergeCell ref="A32:A33"/>
    <mergeCell ref="B32:B33"/>
    <mergeCell ref="C32:C33"/>
    <mergeCell ref="D32:D33"/>
    <mergeCell ref="E32:E33"/>
  </mergeCells>
  <pageMargins left="0.5" right="0.25" top="0.5" bottom="0.25" header="0.3" footer="0.3"/>
  <pageSetup scale="85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topLeftCell="A16" zoomScale="110" zoomScaleNormal="110" workbookViewId="0">
      <selection activeCell="B3" sqref="B3"/>
    </sheetView>
  </sheetViews>
  <sheetFormatPr defaultRowHeight="12.75" x14ac:dyDescent="0.2"/>
  <cols>
    <col min="1" max="1" width="12.42578125" customWidth="1"/>
    <col min="2" max="2" width="42.42578125" customWidth="1"/>
    <col min="3" max="3" width="16.7109375" style="30" customWidth="1"/>
    <col min="4" max="4" width="17.7109375" style="30" customWidth="1"/>
  </cols>
  <sheetData>
    <row r="1" spans="1:4" x14ac:dyDescent="0.2">
      <c r="A1" s="6" t="s">
        <v>182</v>
      </c>
      <c r="B1" s="7"/>
    </row>
    <row r="2" spans="1:4" x14ac:dyDescent="0.2">
      <c r="A2" s="6" t="s">
        <v>26</v>
      </c>
      <c r="B2" s="7" t="s">
        <v>27</v>
      </c>
    </row>
    <row r="3" spans="1:4" x14ac:dyDescent="0.2">
      <c r="A3" s="6"/>
      <c r="B3" s="7"/>
    </row>
    <row r="4" spans="1:4" x14ac:dyDescent="0.2">
      <c r="A4" s="6"/>
      <c r="B4" s="7"/>
    </row>
    <row r="5" spans="1:4" x14ac:dyDescent="0.2">
      <c r="A5" s="6"/>
      <c r="B5" s="7"/>
    </row>
    <row r="8" spans="1:4" x14ac:dyDescent="0.2">
      <c r="A8" s="6"/>
    </row>
    <row r="9" spans="1:4" x14ac:dyDescent="0.2">
      <c r="B9" s="200" t="s">
        <v>170</v>
      </c>
      <c r="C9" s="200"/>
      <c r="D9" s="200"/>
    </row>
    <row r="10" spans="1:4" x14ac:dyDescent="0.2">
      <c r="B10" s="200" t="s">
        <v>35</v>
      </c>
      <c r="C10" s="200"/>
      <c r="D10" s="200"/>
    </row>
    <row r="11" spans="1:4" x14ac:dyDescent="0.2">
      <c r="B11" s="200" t="s">
        <v>173</v>
      </c>
      <c r="C11" s="200"/>
      <c r="D11" s="200"/>
    </row>
    <row r="12" spans="1:4" ht="13.5" thickBot="1" x14ac:dyDescent="0.25"/>
    <row r="13" spans="1:4" s="50" customFormat="1" ht="24.75" customHeight="1" thickBot="1" x14ac:dyDescent="0.25">
      <c r="A13" s="51" t="s">
        <v>172</v>
      </c>
      <c r="B13" s="9" t="s">
        <v>31</v>
      </c>
      <c r="C13" s="100" t="s">
        <v>32</v>
      </c>
      <c r="D13" s="101" t="s">
        <v>33</v>
      </c>
    </row>
    <row r="14" spans="1:4" ht="13.5" thickTop="1" x14ac:dyDescent="0.2">
      <c r="A14" s="108"/>
      <c r="B14" s="109"/>
      <c r="C14" s="110"/>
      <c r="D14" s="111"/>
    </row>
    <row r="15" spans="1:4" x14ac:dyDescent="0.2">
      <c r="A15" s="112" t="s">
        <v>77</v>
      </c>
      <c r="B15" s="93" t="s">
        <v>106</v>
      </c>
      <c r="C15" s="102">
        <f ca="1">SUMIF('Jurnal  With Formula'!$D$12:$D$60,'Neraca Saldo'!A15,'Jurnal  With Formula'!$E$12:$E$59)-SUMIF('Jurnal  With Formula'!$D$13:$D$59,'Neraca Saldo'!A15,'Jurnal  With Formula'!$F$13:$F$59)</f>
        <v>35250</v>
      </c>
      <c r="D15" s="103"/>
    </row>
    <row r="16" spans="1:4" x14ac:dyDescent="0.2">
      <c r="A16" s="112" t="s">
        <v>78</v>
      </c>
      <c r="B16" s="93" t="s">
        <v>107</v>
      </c>
      <c r="C16" s="102">
        <f ca="1">SUMIF('Jurnal  With Formula'!$D$12:$D$60,'Neraca Saldo'!A16,'Jurnal  With Formula'!$E$12:$E$59)-SUMIF('Jurnal  With Formula'!$D$13:$D$59,'Neraca Saldo'!A16,'Jurnal  With Formula'!$F$13:$F$59)</f>
        <v>25000</v>
      </c>
      <c r="D16" s="103"/>
    </row>
    <row r="17" spans="1:4" x14ac:dyDescent="0.2">
      <c r="A17" s="112" t="s">
        <v>79</v>
      </c>
      <c r="B17" s="93" t="s">
        <v>108</v>
      </c>
      <c r="C17" s="102">
        <f ca="1">SUMIF('Jurnal  With Formula'!$D$12:$D$60,'Neraca Saldo'!A17,'Jurnal  With Formula'!$E$12:$E$59)-SUMIF('Jurnal  With Formula'!$D$13:$D$59,'Neraca Saldo'!A17,'Jurnal  With Formula'!$F$13:$F$59)</f>
        <v>6000</v>
      </c>
      <c r="D17" s="103"/>
    </row>
    <row r="18" spans="1:4" x14ac:dyDescent="0.2">
      <c r="A18" s="112" t="s">
        <v>80</v>
      </c>
      <c r="B18" s="93" t="s">
        <v>109</v>
      </c>
      <c r="C18" s="102">
        <f ca="1">SUMIF('Jurnal  With Formula'!$D$12:$D$60,'Neraca Saldo'!A18,'Jurnal  With Formula'!$E$12:$E$59)-SUMIF('Jurnal  With Formula'!$D$13:$D$59,'Neraca Saldo'!A18,'Jurnal  With Formula'!$F$13:$F$59)</f>
        <v>12000</v>
      </c>
      <c r="D18" s="103"/>
    </row>
    <row r="19" spans="1:4" x14ac:dyDescent="0.2">
      <c r="A19" s="112" t="s">
        <v>81</v>
      </c>
      <c r="B19" s="93" t="s">
        <v>110</v>
      </c>
      <c r="C19" s="102">
        <f ca="1">SUMIF('Jurnal  With Formula'!$D$12:$D$60,'Neraca Saldo'!A19,'Jurnal  With Formula'!$E$12:$E$59)-SUMIF('Jurnal  With Formula'!$D$13:$D$59,'Neraca Saldo'!A19,'Jurnal  With Formula'!$F$13:$F$59)</f>
        <v>5000</v>
      </c>
      <c r="D19" s="103"/>
    </row>
    <row r="20" spans="1:4" x14ac:dyDescent="0.2">
      <c r="A20" s="112" t="s">
        <v>82</v>
      </c>
      <c r="B20" s="93" t="s">
        <v>111</v>
      </c>
      <c r="C20" s="102">
        <f ca="1">SUMIF('Jurnal  With Formula'!$D$12:$D$60,'Neraca Saldo'!A20,'Jurnal  With Formula'!$E$12:$E$59)-SUMIF('Jurnal  With Formula'!$D$13:$D$59,'Neraca Saldo'!A20,'Jurnal  With Formula'!$F$13:$F$59)</f>
        <v>0</v>
      </c>
      <c r="D20" s="103"/>
    </row>
    <row r="21" spans="1:4" x14ac:dyDescent="0.2">
      <c r="A21" s="112" t="s">
        <v>84</v>
      </c>
      <c r="B21" s="93" t="s">
        <v>112</v>
      </c>
      <c r="C21" s="102">
        <f ca="1">SUMIF('Jurnal  With Formula'!$D$12:$D$60,'Neraca Saldo'!A21,'Jurnal  With Formula'!$E$12:$E$59)-SUMIF('Jurnal  With Formula'!$D$13:$D$59,'Neraca Saldo'!A21,'Jurnal  With Formula'!$F$13:$F$59)</f>
        <v>20000</v>
      </c>
      <c r="D21" s="103"/>
    </row>
    <row r="22" spans="1:4" x14ac:dyDescent="0.2">
      <c r="A22" s="112" t="s">
        <v>85</v>
      </c>
      <c r="B22" s="93" t="s">
        <v>113</v>
      </c>
      <c r="C22" s="102">
        <v>0</v>
      </c>
      <c r="D22" s="103">
        <f>SUMIF('Jurnal  With Formula'!$D$13:$D$59,'Neraca Saldo'!A22,'Jurnal  With Formula'!$F$13:$F$59)-SUMIF('Jurnal  With Formula'!$D$13:$D$59,'Neraca Saldo'!A22,'Jurnal  With Formula'!$E$13:$E$59)</f>
        <v>5000</v>
      </c>
    </row>
    <row r="23" spans="1:4" x14ac:dyDescent="0.2">
      <c r="A23" s="112" t="s">
        <v>87</v>
      </c>
      <c r="B23" s="93" t="s">
        <v>89</v>
      </c>
      <c r="C23" s="102">
        <v>0</v>
      </c>
      <c r="D23" s="103">
        <f>SUMIF('Jurnal  With Formula'!$D$13:$D$59,'Neraca Saldo'!A23,'Jurnal  With Formula'!$F$13:$F$59)-SUMIF('Jurnal  With Formula'!$D$13:$D$59,'Neraca Saldo'!A23,'Jurnal  With Formula'!$E$13:$E$59)</f>
        <v>100000</v>
      </c>
    </row>
    <row r="24" spans="1:4" x14ac:dyDescent="0.2">
      <c r="A24" s="112">
        <v>410</v>
      </c>
      <c r="B24" s="93" t="s">
        <v>115</v>
      </c>
      <c r="C24" s="102">
        <v>0</v>
      </c>
      <c r="D24" s="103">
        <f>SUMIF('Jurnal  With Formula'!$D$13:$D$59,'Neraca Saldo'!A24,'Jurnal  With Formula'!$F$13:$F$59)-SUMIF('Jurnal  With Formula'!$D$13:$D$59,'Neraca Saldo'!A24,'Jurnal  With Formula'!$E$13:$E$59)</f>
        <v>60000</v>
      </c>
    </row>
    <row r="25" spans="1:4" x14ac:dyDescent="0.2">
      <c r="A25" s="112">
        <v>510</v>
      </c>
      <c r="B25" s="93" t="s">
        <v>93</v>
      </c>
      <c r="C25" s="102">
        <f ca="1">SUMIF('Jurnal  With Formula'!$D$12:$D$60,'Neraca Saldo'!A25,'Jurnal  With Formula'!$E$12:$E$59)-SUMIF('Jurnal  With Formula'!$D$13:$D$59,'Neraca Saldo'!A25,'Jurnal  With Formula'!$F$13:$F$59)</f>
        <v>50000</v>
      </c>
      <c r="D25" s="103"/>
    </row>
    <row r="26" spans="1:4" x14ac:dyDescent="0.2">
      <c r="A26" s="112" t="s">
        <v>118</v>
      </c>
      <c r="B26" s="93" t="s">
        <v>97</v>
      </c>
      <c r="C26" s="102">
        <f ca="1">SUMIF('Jurnal  With Formula'!$D$12:$D$60,'Neraca Saldo'!A26,'Jurnal  With Formula'!$E$12:$E$59)-SUMIF('Jurnal  With Formula'!$D$13:$D$59,'Neraca Saldo'!A26,'Jurnal  With Formula'!$F$13:$F$59)</f>
        <v>2500</v>
      </c>
      <c r="D26" s="103"/>
    </row>
    <row r="27" spans="1:4" x14ac:dyDescent="0.2">
      <c r="A27" s="112" t="s">
        <v>120</v>
      </c>
      <c r="B27" s="93" t="s">
        <v>99</v>
      </c>
      <c r="C27" s="102">
        <f ca="1">SUMIF('Jurnal  With Formula'!$D$12:$D$60,'Neraca Saldo'!A27,'Jurnal  With Formula'!$E$12:$E$59)-SUMIF('Jurnal  With Formula'!$D$13:$D$59,'Neraca Saldo'!A27,'Jurnal  With Formula'!$F$13:$F$59)</f>
        <v>2250</v>
      </c>
      <c r="D27" s="103"/>
    </row>
    <row r="28" spans="1:4" x14ac:dyDescent="0.2">
      <c r="A28" s="112" t="s">
        <v>121</v>
      </c>
      <c r="B28" s="93" t="s">
        <v>116</v>
      </c>
      <c r="C28" s="102">
        <f ca="1">SUMIF('Jurnal  With Formula'!$D$12:$D$60,'Neraca Saldo'!A28,'Jurnal  With Formula'!$E$12:$E$59)-SUMIF('Jurnal  With Formula'!$D$13:$D$59,'Neraca Saldo'!A28,'Jurnal  With Formula'!$F$13:$F$59)</f>
        <v>4500</v>
      </c>
      <c r="D28" s="103"/>
    </row>
    <row r="29" spans="1:4" x14ac:dyDescent="0.2">
      <c r="A29" s="112" t="s">
        <v>124</v>
      </c>
      <c r="B29" s="93" t="s">
        <v>125</v>
      </c>
      <c r="C29" s="102">
        <f ca="1">SUMIF('Jurnal  With Formula'!$D$12:$D$60,'Neraca Saldo'!A29,'Jurnal  With Formula'!$E$12:$E$59)-SUMIF('Jurnal  With Formula'!$D$13:$D$59,'Neraca Saldo'!A29,'Jurnal  With Formula'!$F$13:$F$59)</f>
        <v>2500</v>
      </c>
      <c r="D29" s="103"/>
    </row>
    <row r="30" spans="1:4" ht="13.5" thickBot="1" x14ac:dyDescent="0.25">
      <c r="A30" s="95"/>
      <c r="B30" s="96"/>
      <c r="C30" s="104"/>
      <c r="D30" s="105"/>
    </row>
    <row r="31" spans="1:4" s="3" customFormat="1" ht="18.75" customHeight="1" thickBot="1" x14ac:dyDescent="0.25">
      <c r="A31" s="80"/>
      <c r="B31" s="113" t="s">
        <v>171</v>
      </c>
      <c r="C31" s="106">
        <f ca="1">SUM(C15:C30)</f>
        <v>165000</v>
      </c>
      <c r="D31" s="107">
        <f>SUM(D15:D30)</f>
        <v>165000</v>
      </c>
    </row>
  </sheetData>
  <mergeCells count="3">
    <mergeCell ref="B9:D9"/>
    <mergeCell ref="B10:D10"/>
    <mergeCell ref="B11:D11"/>
  </mergeCells>
  <pageMargins left="0.7" right="0.7" top="0.75" bottom="0.75" header="0.3" footer="0.3"/>
  <pageSetup paperSize="9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topLeftCell="C13" zoomScale="90" zoomScaleNormal="90" workbookViewId="0">
      <selection activeCell="J25" sqref="J25"/>
    </sheetView>
  </sheetViews>
  <sheetFormatPr defaultRowHeight="12.75" x14ac:dyDescent="0.2"/>
  <cols>
    <col min="2" max="2" width="40.7109375" bestFit="1" customWidth="1"/>
    <col min="3" max="3" width="11.85546875" customWidth="1"/>
    <col min="4" max="4" width="12.85546875" customWidth="1"/>
    <col min="5" max="5" width="11.5703125" customWidth="1"/>
    <col min="6" max="7" width="12.28515625" customWidth="1"/>
    <col min="8" max="8" width="12.85546875" customWidth="1"/>
    <col min="9" max="9" width="12.42578125" customWidth="1"/>
    <col min="10" max="10" width="13.5703125" customWidth="1"/>
    <col min="11" max="11" width="13.140625" customWidth="1"/>
    <col min="12" max="12" width="12.5703125" customWidth="1"/>
  </cols>
  <sheetData>
    <row r="1" spans="1:12" x14ac:dyDescent="0.2">
      <c r="B1" s="6" t="str">
        <f>'Neraca Saldo'!A1</f>
        <v>TUGAS 2 (PERUSAHAAN DAGANG)</v>
      </c>
      <c r="C1" s="7"/>
    </row>
    <row r="2" spans="1:12" x14ac:dyDescent="0.2">
      <c r="B2" s="6" t="s">
        <v>26</v>
      </c>
      <c r="C2" s="7" t="s">
        <v>27</v>
      </c>
    </row>
    <row r="3" spans="1:12" x14ac:dyDescent="0.2">
      <c r="B3" s="6"/>
      <c r="C3" s="7"/>
    </row>
    <row r="4" spans="1:12" x14ac:dyDescent="0.2">
      <c r="B4" s="6"/>
      <c r="C4" s="7"/>
    </row>
    <row r="5" spans="1:12" x14ac:dyDescent="0.2">
      <c r="B5" s="6"/>
      <c r="C5" s="7"/>
    </row>
    <row r="9" spans="1:12" x14ac:dyDescent="0.2">
      <c r="B9" s="200" t="s">
        <v>213</v>
      </c>
      <c r="C9" s="200"/>
      <c r="D9" s="200"/>
      <c r="E9" s="200"/>
      <c r="F9" s="200"/>
      <c r="G9" s="200"/>
      <c r="H9" s="200"/>
      <c r="I9" s="200"/>
      <c r="J9" s="200"/>
      <c r="K9" s="200"/>
      <c r="L9" s="200"/>
    </row>
    <row r="10" spans="1:12" x14ac:dyDescent="0.2">
      <c r="B10" s="200" t="s">
        <v>35</v>
      </c>
      <c r="C10" s="200"/>
      <c r="D10" s="200"/>
      <c r="E10" s="200"/>
      <c r="F10" s="200"/>
      <c r="G10" s="200"/>
      <c r="H10" s="200"/>
      <c r="I10" s="200"/>
      <c r="J10" s="200"/>
      <c r="K10" s="200"/>
      <c r="L10" s="200"/>
    </row>
    <row r="11" spans="1:12" x14ac:dyDescent="0.2">
      <c r="B11" s="200" t="s">
        <v>183</v>
      </c>
      <c r="C11" s="200"/>
      <c r="D11" s="200"/>
      <c r="E11" s="200"/>
      <c r="F11" s="200"/>
      <c r="G11" s="200"/>
      <c r="H11" s="200"/>
      <c r="I11" s="200"/>
      <c r="J11" s="200"/>
      <c r="K11" s="200"/>
      <c r="L11" s="200"/>
    </row>
    <row r="12" spans="1:12" ht="13.5" thickBot="1" x14ac:dyDescent="0.25"/>
    <row r="13" spans="1:12" s="114" customFormat="1" ht="27" customHeight="1" thickBot="1" x14ac:dyDescent="0.25">
      <c r="A13" s="201" t="s">
        <v>193</v>
      </c>
      <c r="B13" s="203" t="s">
        <v>194</v>
      </c>
      <c r="C13" s="205" t="s">
        <v>175</v>
      </c>
      <c r="D13" s="205"/>
      <c r="E13" s="205" t="s">
        <v>176</v>
      </c>
      <c r="F13" s="205"/>
      <c r="G13" s="205" t="s">
        <v>177</v>
      </c>
      <c r="H13" s="205"/>
      <c r="I13" s="205" t="s">
        <v>178</v>
      </c>
      <c r="J13" s="205"/>
      <c r="K13" s="205" t="s">
        <v>179</v>
      </c>
      <c r="L13" s="205"/>
    </row>
    <row r="14" spans="1:12" s="50" customFormat="1" ht="15" customHeight="1" thickBot="1" x14ac:dyDescent="0.25">
      <c r="A14" s="202"/>
      <c r="B14" s="204"/>
      <c r="C14" s="9" t="s">
        <v>180</v>
      </c>
      <c r="D14" s="88" t="s">
        <v>181</v>
      </c>
      <c r="E14" s="9" t="s">
        <v>180</v>
      </c>
      <c r="F14" s="88" t="s">
        <v>181</v>
      </c>
      <c r="G14" s="9" t="s">
        <v>180</v>
      </c>
      <c r="H14" s="88" t="s">
        <v>181</v>
      </c>
      <c r="I14" s="9" t="s">
        <v>180</v>
      </c>
      <c r="J14" s="88" t="s">
        <v>181</v>
      </c>
      <c r="K14" s="9" t="s">
        <v>180</v>
      </c>
      <c r="L14" s="88" t="s">
        <v>181</v>
      </c>
    </row>
    <row r="15" spans="1:12" ht="13.5" thickTop="1" x14ac:dyDescent="0.2">
      <c r="B15" s="89"/>
      <c r="C15" s="89"/>
      <c r="D15" s="90"/>
      <c r="E15" s="89"/>
      <c r="F15" s="90"/>
      <c r="G15" s="89"/>
      <c r="H15" s="115"/>
      <c r="I15" s="108"/>
      <c r="J15" s="116"/>
      <c r="K15" s="108"/>
      <c r="L15" s="116"/>
    </row>
    <row r="16" spans="1:12" x14ac:dyDescent="0.2">
      <c r="A16" s="112" t="s">
        <v>77</v>
      </c>
      <c r="B16" s="93" t="s">
        <v>106</v>
      </c>
      <c r="C16" s="91">
        <f ca="1">VLOOKUP(B16,'Neraca Saldo'!$B$15:$D$29,2,FALSE)</f>
        <v>35250</v>
      </c>
      <c r="D16" s="92"/>
      <c r="E16" s="91"/>
      <c r="F16" s="92"/>
      <c r="G16" s="91">
        <f ca="1">IF(E16,(C16+E16),(C16-F16))</f>
        <v>35250</v>
      </c>
      <c r="H16" s="117"/>
      <c r="I16" s="118"/>
      <c r="J16" s="94"/>
      <c r="K16" s="118">
        <f ca="1">G16</f>
        <v>35250</v>
      </c>
      <c r="L16" s="94"/>
    </row>
    <row r="17" spans="1:12" x14ac:dyDescent="0.2">
      <c r="A17" s="112" t="s">
        <v>78</v>
      </c>
      <c r="B17" s="93" t="s">
        <v>107</v>
      </c>
      <c r="C17" s="91">
        <f ca="1">VLOOKUP(B17,'Neraca Saldo'!$B$15:$D$29,2,FALSE)</f>
        <v>25000</v>
      </c>
      <c r="D17" s="92"/>
      <c r="E17" s="91"/>
      <c r="F17" s="119"/>
      <c r="G17" s="91">
        <f t="shared" ref="G17:G33" ca="1" si="0">IF(E17,(C17+E17),(C17-F17))</f>
        <v>25000</v>
      </c>
      <c r="H17" s="117"/>
      <c r="I17" s="118"/>
      <c r="J17" s="94"/>
      <c r="K17" s="118">
        <f t="shared" ref="K17:K22" ca="1" si="1">G17</f>
        <v>25000</v>
      </c>
      <c r="L17" s="94"/>
    </row>
    <row r="18" spans="1:12" x14ac:dyDescent="0.2">
      <c r="A18" s="112" t="s">
        <v>79</v>
      </c>
      <c r="B18" s="93" t="s">
        <v>108</v>
      </c>
      <c r="C18" s="91">
        <f ca="1">VLOOKUP(B18,'Neraca Saldo'!$B$15:$D$29,2,FALSE)</f>
        <v>6000</v>
      </c>
      <c r="D18" s="92"/>
      <c r="E18" s="91"/>
      <c r="F18" s="119">
        <f ca="1">SUMIF('Jurnal  With Formula'!$D$63:$D$72,'Neraca Lajur'!A18,'Jurnal  With Formula'!$F$63:$F$70)</f>
        <v>250</v>
      </c>
      <c r="G18" s="91">
        <f t="shared" ca="1" si="0"/>
        <v>5750</v>
      </c>
      <c r="H18" s="117"/>
      <c r="I18" s="118"/>
      <c r="J18" s="94"/>
      <c r="K18" s="118">
        <f t="shared" ca="1" si="1"/>
        <v>5750</v>
      </c>
      <c r="L18" s="94"/>
    </row>
    <row r="19" spans="1:12" x14ac:dyDescent="0.2">
      <c r="A19" s="112" t="s">
        <v>80</v>
      </c>
      <c r="B19" s="93" t="s">
        <v>109</v>
      </c>
      <c r="C19" s="91">
        <f ca="1">VLOOKUP(B19,'Neraca Saldo'!$B$15:$D$29,2,FALSE)</f>
        <v>12000</v>
      </c>
      <c r="D19" s="92"/>
      <c r="E19" s="91"/>
      <c r="F19" s="119">
        <f ca="1">SUMIF('Jurnal  With Formula'!$D$63:$D$72,'Neraca Lajur'!A19,'Jurnal  With Formula'!$F$63:$F$70)</f>
        <v>500</v>
      </c>
      <c r="G19" s="91">
        <f t="shared" ca="1" si="0"/>
        <v>11500</v>
      </c>
      <c r="H19" s="117"/>
      <c r="I19" s="118"/>
      <c r="J19" s="94"/>
      <c r="K19" s="118">
        <f t="shared" ca="1" si="1"/>
        <v>11500</v>
      </c>
      <c r="L19" s="94"/>
    </row>
    <row r="20" spans="1:12" x14ac:dyDescent="0.2">
      <c r="A20" s="112" t="s">
        <v>81</v>
      </c>
      <c r="B20" s="93" t="s">
        <v>110</v>
      </c>
      <c r="C20" s="91">
        <f ca="1">VLOOKUP(B20,'Neraca Saldo'!$B$15:$D$29,2,FALSE)</f>
        <v>5000</v>
      </c>
      <c r="D20" s="94"/>
      <c r="E20" s="91"/>
      <c r="F20" s="119">
        <f ca="1">SUMIF('Jurnal  With Formula'!$D$63:$D$72,'Neraca Lajur'!A20,'Jurnal  With Formula'!$F$63:$F$70)</f>
        <v>3000</v>
      </c>
      <c r="G20" s="91">
        <f t="shared" ca="1" si="0"/>
        <v>2000</v>
      </c>
      <c r="H20" s="117"/>
      <c r="I20" s="118"/>
      <c r="J20" s="94"/>
      <c r="K20" s="118">
        <f t="shared" ca="1" si="1"/>
        <v>2000</v>
      </c>
      <c r="L20" s="94"/>
    </row>
    <row r="21" spans="1:12" x14ac:dyDescent="0.2">
      <c r="A21" s="112" t="s">
        <v>82</v>
      </c>
      <c r="B21" s="93" t="s">
        <v>111</v>
      </c>
      <c r="C21" s="91">
        <v>50000</v>
      </c>
      <c r="D21" s="94"/>
      <c r="E21" s="91"/>
      <c r="F21" s="119">
        <v>40000</v>
      </c>
      <c r="G21" s="91">
        <f t="shared" si="0"/>
        <v>10000</v>
      </c>
      <c r="H21" s="117"/>
      <c r="I21" s="118"/>
      <c r="J21" s="94"/>
      <c r="K21" s="118">
        <f t="shared" si="1"/>
        <v>10000</v>
      </c>
      <c r="L21" s="94"/>
    </row>
    <row r="22" spans="1:12" x14ac:dyDescent="0.2">
      <c r="A22" s="112" t="s">
        <v>84</v>
      </c>
      <c r="B22" s="93" t="s">
        <v>112</v>
      </c>
      <c r="C22" s="91">
        <f ca="1">VLOOKUP(B22,'Neraca Saldo'!$B$15:$D$29,2,FALSE)</f>
        <v>20000</v>
      </c>
      <c r="D22" s="92"/>
      <c r="E22" s="91"/>
      <c r="F22" s="92"/>
      <c r="G22" s="91">
        <f t="shared" ca="1" si="0"/>
        <v>20000</v>
      </c>
      <c r="H22" s="117"/>
      <c r="I22" s="118"/>
      <c r="J22" s="94"/>
      <c r="K22" s="118">
        <f t="shared" ca="1" si="1"/>
        <v>20000</v>
      </c>
      <c r="L22" s="94"/>
    </row>
    <row r="23" spans="1:12" x14ac:dyDescent="0.2">
      <c r="A23" s="112" t="s">
        <v>85</v>
      </c>
      <c r="B23" s="93" t="s">
        <v>113</v>
      </c>
      <c r="C23" s="91">
        <f>VLOOKUP(B23,'Neraca Saldo'!$B$15:$D$29,2,FALSE)</f>
        <v>0</v>
      </c>
      <c r="D23" s="119">
        <f>VLOOKUP(B23,'Neraca Saldo'!$B$15:$D$29,3,FALSE)</f>
        <v>5000</v>
      </c>
      <c r="E23" s="91"/>
      <c r="F23" s="92"/>
      <c r="G23" s="91">
        <f t="shared" si="0"/>
        <v>0</v>
      </c>
      <c r="H23" s="117">
        <f>IF(E23,(D23-E23),(D23+F23))</f>
        <v>5000</v>
      </c>
      <c r="I23" s="118"/>
      <c r="J23" s="94"/>
      <c r="K23" s="118"/>
      <c r="L23" s="94">
        <f>H23</f>
        <v>5000</v>
      </c>
    </row>
    <row r="24" spans="1:12" x14ac:dyDescent="0.2">
      <c r="A24" s="112" t="s">
        <v>87</v>
      </c>
      <c r="B24" s="93" t="s">
        <v>89</v>
      </c>
      <c r="C24" s="91">
        <f>VLOOKUP(B24,'Neraca Saldo'!$B$15:$D$29,2,FALSE)</f>
        <v>0</v>
      </c>
      <c r="D24" s="119">
        <f>VLOOKUP(B24,'Neraca Saldo'!$B$15:$D$29,3,FALSE)</f>
        <v>100000</v>
      </c>
      <c r="E24" s="91"/>
      <c r="F24" s="92"/>
      <c r="G24" s="91">
        <f t="shared" si="0"/>
        <v>0</v>
      </c>
      <c r="H24" s="117">
        <f t="shared" ref="H24:H25" si="2">IF(E24,(D24-E24),(D24+F24))</f>
        <v>100000</v>
      </c>
      <c r="I24" s="118"/>
      <c r="J24" s="94"/>
      <c r="K24" s="118"/>
      <c r="L24" s="94">
        <f>H24</f>
        <v>100000</v>
      </c>
    </row>
    <row r="25" spans="1:12" x14ac:dyDescent="0.2">
      <c r="A25" s="112">
        <v>4100</v>
      </c>
      <c r="B25" s="93" t="s">
        <v>115</v>
      </c>
      <c r="C25" s="91">
        <f>VLOOKUP(B25,'Neraca Saldo'!$B$15:$D$29,2,FALSE)</f>
        <v>0</v>
      </c>
      <c r="D25" s="119">
        <f>VLOOKUP(B25,'Neraca Saldo'!$B$15:$D$29,3,FALSE)</f>
        <v>60000</v>
      </c>
      <c r="E25" s="91"/>
      <c r="F25" s="92"/>
      <c r="G25" s="91">
        <f t="shared" si="0"/>
        <v>0</v>
      </c>
      <c r="H25" s="117">
        <f t="shared" si="2"/>
        <v>60000</v>
      </c>
      <c r="I25" s="118"/>
      <c r="J25" s="94">
        <f>H25</f>
        <v>60000</v>
      </c>
      <c r="K25" s="118"/>
      <c r="L25" s="94"/>
    </row>
    <row r="26" spans="1:12" x14ac:dyDescent="0.2">
      <c r="A26" s="112">
        <v>510</v>
      </c>
      <c r="B26" s="93" t="s">
        <v>93</v>
      </c>
      <c r="C26" s="91"/>
      <c r="D26" s="119"/>
      <c r="E26" s="91">
        <v>40000</v>
      </c>
      <c r="F26" s="92"/>
      <c r="G26" s="91">
        <f t="shared" si="0"/>
        <v>40000</v>
      </c>
      <c r="H26" s="117"/>
      <c r="I26" s="118">
        <f>G26</f>
        <v>40000</v>
      </c>
      <c r="J26" s="94"/>
      <c r="K26" s="118"/>
      <c r="L26" s="94"/>
    </row>
    <row r="27" spans="1:12" x14ac:dyDescent="0.2">
      <c r="A27" s="112" t="s">
        <v>118</v>
      </c>
      <c r="B27" s="93" t="s">
        <v>97</v>
      </c>
      <c r="C27" s="91">
        <f ca="1">VLOOKUP(B27,'Neraca Saldo'!$B$15:$D$29,2,FALSE)</f>
        <v>2500</v>
      </c>
      <c r="D27" s="92"/>
      <c r="E27" s="91"/>
      <c r="F27" s="92"/>
      <c r="G27" s="91">
        <f t="shared" ca="1" si="0"/>
        <v>2500</v>
      </c>
      <c r="H27" s="117"/>
      <c r="I27" s="118">
        <f ca="1">G27</f>
        <v>2500</v>
      </c>
      <c r="J27" s="94"/>
      <c r="K27" s="118"/>
      <c r="L27" s="94"/>
    </row>
    <row r="28" spans="1:12" x14ac:dyDescent="0.2">
      <c r="A28" s="112" t="s">
        <v>120</v>
      </c>
      <c r="B28" s="93" t="s">
        <v>184</v>
      </c>
      <c r="C28" s="91">
        <f ca="1">VLOOKUP(B28,'Neraca Saldo'!$B$15:$D$29,2,FALSE)</f>
        <v>2250</v>
      </c>
      <c r="D28" s="92"/>
      <c r="E28" s="91"/>
      <c r="F28" s="92"/>
      <c r="G28" s="91">
        <f t="shared" ca="1" si="0"/>
        <v>2250</v>
      </c>
      <c r="H28" s="117"/>
      <c r="I28" s="118">
        <f t="shared" ref="I28:I33" ca="1" si="3">G28</f>
        <v>2250</v>
      </c>
      <c r="J28" s="94"/>
      <c r="K28" s="118"/>
      <c r="L28" s="94"/>
    </row>
    <row r="29" spans="1:12" x14ac:dyDescent="0.2">
      <c r="A29" s="112" t="s">
        <v>121</v>
      </c>
      <c r="B29" s="93" t="s">
        <v>185</v>
      </c>
      <c r="C29" s="91">
        <f ca="1">VLOOKUP(B29,'Neraca Saldo'!$B$15:$D$29,2,FALSE)</f>
        <v>4500</v>
      </c>
      <c r="D29" s="92"/>
      <c r="E29" s="91"/>
      <c r="F29" s="92"/>
      <c r="G29" s="91">
        <f t="shared" ca="1" si="0"/>
        <v>4500</v>
      </c>
      <c r="H29" s="117"/>
      <c r="I29" s="118">
        <f t="shared" ca="1" si="3"/>
        <v>4500</v>
      </c>
      <c r="J29" s="94"/>
      <c r="K29" s="118"/>
      <c r="L29" s="94"/>
    </row>
    <row r="30" spans="1:12" x14ac:dyDescent="0.2">
      <c r="A30" s="112" t="s">
        <v>124</v>
      </c>
      <c r="B30" s="93" t="s">
        <v>125</v>
      </c>
      <c r="C30" s="91">
        <f ca="1">VLOOKUP(B30,'Neraca Saldo'!$B$15:$D$29,2,FALSE)</f>
        <v>2500</v>
      </c>
      <c r="D30" s="92"/>
      <c r="E30" s="91"/>
      <c r="F30" s="92"/>
      <c r="G30" s="91">
        <f t="shared" ca="1" si="0"/>
        <v>2500</v>
      </c>
      <c r="H30" s="117"/>
      <c r="I30" s="118">
        <v>0</v>
      </c>
      <c r="J30" s="94"/>
      <c r="K30" s="118"/>
      <c r="L30" s="94">
        <f ca="1">-G30</f>
        <v>-2500</v>
      </c>
    </row>
    <row r="31" spans="1:12" s="3" customFormat="1" x14ac:dyDescent="0.2">
      <c r="A31" s="180" t="s">
        <v>119</v>
      </c>
      <c r="B31" s="133" t="s">
        <v>186</v>
      </c>
      <c r="C31" s="134"/>
      <c r="D31" s="92"/>
      <c r="E31" s="91">
        <f ca="1">SUMIF('Jurnal  With Formula'!$D$63:$D$72,'Neraca Lajur'!A31,'Jurnal  With Formula'!$E$63:$E$70)</f>
        <v>3000</v>
      </c>
      <c r="F31" s="92"/>
      <c r="G31" s="91">
        <f t="shared" ca="1" si="0"/>
        <v>3000</v>
      </c>
      <c r="H31" s="117"/>
      <c r="I31" s="118">
        <f t="shared" ca="1" si="3"/>
        <v>3000</v>
      </c>
      <c r="J31" s="94"/>
      <c r="K31" s="118"/>
      <c r="L31" s="94"/>
    </row>
    <row r="32" spans="1:12" s="3" customFormat="1" x14ac:dyDescent="0.2">
      <c r="A32" s="181" t="s">
        <v>117</v>
      </c>
      <c r="B32" s="128" t="s">
        <v>187</v>
      </c>
      <c r="C32" s="91"/>
      <c r="D32" s="92"/>
      <c r="E32" s="91">
        <f ca="1">SUMIF('Jurnal  With Formula'!$D$63:$D$72,'Neraca Lajur'!A32,'Jurnal  With Formula'!$E$63:$E$70)</f>
        <v>500</v>
      </c>
      <c r="F32" s="92"/>
      <c r="G32" s="91">
        <f t="shared" ca="1" si="0"/>
        <v>500</v>
      </c>
      <c r="H32" s="117"/>
      <c r="I32" s="118">
        <f t="shared" ca="1" si="3"/>
        <v>500</v>
      </c>
      <c r="J32" s="94"/>
      <c r="K32" s="118"/>
      <c r="L32" s="94"/>
    </row>
    <row r="33" spans="1:12" s="3" customFormat="1" x14ac:dyDescent="0.2">
      <c r="A33" s="181" t="s">
        <v>122</v>
      </c>
      <c r="B33" s="128" t="s">
        <v>188</v>
      </c>
      <c r="C33" s="91"/>
      <c r="D33" s="92"/>
      <c r="E33" s="91">
        <f ca="1">SUMIF('Jurnal  With Formula'!$D$63:$D$72,'Neraca Lajur'!A33,'Jurnal  With Formula'!$E$63:$E$70)</f>
        <v>250</v>
      </c>
      <c r="F33" s="92"/>
      <c r="G33" s="118">
        <f t="shared" ca="1" si="0"/>
        <v>250</v>
      </c>
      <c r="H33" s="117"/>
      <c r="I33" s="118">
        <f t="shared" ca="1" si="3"/>
        <v>250</v>
      </c>
      <c r="J33" s="94"/>
      <c r="K33" s="118"/>
      <c r="L33" s="94"/>
    </row>
    <row r="34" spans="1:12" s="3" customFormat="1" ht="13.5" thickBot="1" x14ac:dyDescent="0.25">
      <c r="A34" s="181"/>
      <c r="B34" s="128"/>
      <c r="C34" s="131"/>
      <c r="D34" s="97"/>
      <c r="E34" s="131"/>
      <c r="F34" s="97"/>
      <c r="G34" s="131"/>
      <c r="H34" s="132"/>
      <c r="I34" s="122"/>
      <c r="J34" s="123"/>
      <c r="K34" s="129"/>
      <c r="L34" s="130"/>
    </row>
    <row r="35" spans="1:12" s="3" customFormat="1" ht="13.5" thickBot="1" x14ac:dyDescent="0.25">
      <c r="A35" s="126" t="s">
        <v>171</v>
      </c>
      <c r="B35" s="113"/>
      <c r="C35" s="98">
        <f t="shared" ref="C35:H35" ca="1" si="4">SUM(C16:C33)</f>
        <v>165000</v>
      </c>
      <c r="D35" s="99">
        <f t="shared" si="4"/>
        <v>165000</v>
      </c>
      <c r="E35" s="98">
        <f t="shared" ca="1" si="4"/>
        <v>43750</v>
      </c>
      <c r="F35" s="99">
        <f t="shared" ca="1" si="4"/>
        <v>43750</v>
      </c>
      <c r="G35" s="98">
        <f t="shared" ca="1" si="4"/>
        <v>165000</v>
      </c>
      <c r="H35" s="99">
        <f t="shared" si="4"/>
        <v>165000</v>
      </c>
      <c r="I35" s="98">
        <f ca="1">SUM(I20:I33)</f>
        <v>53000</v>
      </c>
      <c r="J35" s="99">
        <f>SUM(J20:J33)</f>
        <v>60000</v>
      </c>
      <c r="K35" s="129"/>
      <c r="L35" s="130"/>
    </row>
    <row r="36" spans="1:12" ht="13.5" thickBot="1" x14ac:dyDescent="0.25">
      <c r="B36" s="127" t="s">
        <v>212</v>
      </c>
      <c r="C36" s="120"/>
      <c r="D36" s="120"/>
      <c r="E36" s="120"/>
      <c r="F36" s="120"/>
      <c r="G36" s="120"/>
      <c r="H36" s="121"/>
      <c r="I36" s="135"/>
      <c r="J36" s="136">
        <f ca="1">I35-J35</f>
        <v>-7000</v>
      </c>
      <c r="K36" s="122"/>
      <c r="L36" s="123">
        <f ca="1">-J36</f>
        <v>7000</v>
      </c>
    </row>
    <row r="37" spans="1:12" ht="13.5" thickBot="1" x14ac:dyDescent="0.25">
      <c r="D37" s="124"/>
      <c r="I37" s="125">
        <f ca="1">SUM(I35:I36)</f>
        <v>53000</v>
      </c>
      <c r="J37" s="125">
        <f ca="1">SUM(J35:J36)</f>
        <v>53000</v>
      </c>
      <c r="K37" s="125">
        <f ca="1">SUM(K15:K36)</f>
        <v>109500</v>
      </c>
      <c r="L37" s="99">
        <f ca="1">SUM(L15:L36)</f>
        <v>109500</v>
      </c>
    </row>
  </sheetData>
  <mergeCells count="10">
    <mergeCell ref="A13:A14"/>
    <mergeCell ref="B13:B14"/>
    <mergeCell ref="B9:L9"/>
    <mergeCell ref="B10:L10"/>
    <mergeCell ref="B11:L11"/>
    <mergeCell ref="C13:D13"/>
    <mergeCell ref="E13:F13"/>
    <mergeCell ref="G13:H13"/>
    <mergeCell ref="I13:J13"/>
    <mergeCell ref="K13:L13"/>
  </mergeCells>
  <pageMargins left="0.27559055118110237" right="7.874015748031496E-2" top="7.874015748031496E-2" bottom="7.874015748031496E-2" header="0.31496062992125984" footer="0.31496062992125984"/>
  <pageSetup paperSize="9" scale="85" orientation="landscape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C23" sqref="C23"/>
    </sheetView>
  </sheetViews>
  <sheetFormatPr defaultRowHeight="12.75" x14ac:dyDescent="0.2"/>
  <cols>
    <col min="1" max="1" width="13.28515625" customWidth="1"/>
    <col min="2" max="2" width="37.28515625" customWidth="1"/>
    <col min="3" max="3" width="14.7109375" style="30" customWidth="1"/>
    <col min="4" max="4" width="15.42578125" style="30" customWidth="1"/>
  </cols>
  <sheetData>
    <row r="1" spans="1:4" x14ac:dyDescent="0.2">
      <c r="A1" s="6" t="s">
        <v>182</v>
      </c>
      <c r="B1" s="7"/>
    </row>
    <row r="2" spans="1:4" x14ac:dyDescent="0.2">
      <c r="A2" s="6" t="s">
        <v>26</v>
      </c>
      <c r="B2" s="7" t="s">
        <v>27</v>
      </c>
    </row>
    <row r="3" spans="1:4" x14ac:dyDescent="0.2">
      <c r="A3" s="6"/>
      <c r="B3" s="7"/>
    </row>
    <row r="4" spans="1:4" x14ac:dyDescent="0.2">
      <c r="A4" s="6"/>
      <c r="B4" s="7"/>
    </row>
    <row r="5" spans="1:4" x14ac:dyDescent="0.2">
      <c r="A5" s="6"/>
      <c r="B5" s="7"/>
    </row>
    <row r="8" spans="1:4" x14ac:dyDescent="0.2">
      <c r="B8" s="200" t="s">
        <v>196</v>
      </c>
      <c r="C8" s="200"/>
      <c r="D8" s="200"/>
    </row>
    <row r="9" spans="1:4" x14ac:dyDescent="0.2">
      <c r="B9" s="200" t="str">
        <f>'Neraca Lajur'!B10:L10</f>
        <v>JONY TRADE COMPUTER</v>
      </c>
      <c r="C9" s="200"/>
      <c r="D9" s="200"/>
    </row>
    <row r="10" spans="1:4" x14ac:dyDescent="0.2">
      <c r="B10" s="200" t="str">
        <f>'Jurnal  With Formula'!A9</f>
        <v>Periode : 01 September 2009 s.d 31 September 2009</v>
      </c>
      <c r="C10" s="200"/>
      <c r="D10" s="200"/>
    </row>
    <row r="13" spans="1:4" x14ac:dyDescent="0.2">
      <c r="B13" s="33" t="str">
        <f>'Neraca Lajur'!B25</f>
        <v>Penjualan Barang (Sales)</v>
      </c>
      <c r="C13" s="155"/>
      <c r="D13" s="155">
        <f>'Neraca Lajur'!J25</f>
        <v>60000</v>
      </c>
    </row>
    <row r="14" spans="1:4" x14ac:dyDescent="0.2">
      <c r="B14" t="s">
        <v>93</v>
      </c>
      <c r="D14" s="156">
        <f>'Neraca Lajur'!I26</f>
        <v>40000</v>
      </c>
    </row>
    <row r="15" spans="1:4" x14ac:dyDescent="0.2">
      <c r="B15" s="7" t="s">
        <v>214</v>
      </c>
      <c r="C15" s="152"/>
      <c r="D15" s="152">
        <f>D13-D14</f>
        <v>20000</v>
      </c>
    </row>
    <row r="16" spans="1:4" x14ac:dyDescent="0.2">
      <c r="B16" s="154" t="s">
        <v>211</v>
      </c>
    </row>
    <row r="18" spans="2:4" x14ac:dyDescent="0.2">
      <c r="B18" t="s">
        <v>216</v>
      </c>
    </row>
    <row r="19" spans="2:4" x14ac:dyDescent="0.2">
      <c r="B19" s="137" t="s">
        <v>97</v>
      </c>
      <c r="C19" s="153">
        <f ca="1">'Neraca Lajur'!I27</f>
        <v>2500</v>
      </c>
    </row>
    <row r="20" spans="2:4" x14ac:dyDescent="0.2">
      <c r="B20" s="137" t="s">
        <v>184</v>
      </c>
      <c r="C20" s="153">
        <f ca="1">'Neraca Lajur'!I28</f>
        <v>2250</v>
      </c>
    </row>
    <row r="21" spans="2:4" x14ac:dyDescent="0.2">
      <c r="B21" s="137" t="s">
        <v>185</v>
      </c>
      <c r="C21" s="153">
        <f ca="1">'Neraca Lajur'!I29</f>
        <v>4500</v>
      </c>
    </row>
    <row r="22" spans="2:4" x14ac:dyDescent="0.2">
      <c r="B22" s="157" t="s">
        <v>186</v>
      </c>
      <c r="C22" s="153">
        <f ca="1">'Neraca Lajur'!I31</f>
        <v>3000</v>
      </c>
    </row>
    <row r="23" spans="2:4" x14ac:dyDescent="0.2">
      <c r="B23" s="157" t="s">
        <v>187</v>
      </c>
      <c r="C23" s="153">
        <f ca="1">'Neraca Lajur'!I32</f>
        <v>500</v>
      </c>
    </row>
    <row r="24" spans="2:4" x14ac:dyDescent="0.2">
      <c r="B24" s="157" t="s">
        <v>188</v>
      </c>
      <c r="C24" s="153">
        <f ca="1">'Neraca Lajur'!I33</f>
        <v>250</v>
      </c>
    </row>
    <row r="25" spans="2:4" x14ac:dyDescent="0.2">
      <c r="B25" s="137"/>
      <c r="C25" s="153"/>
    </row>
    <row r="26" spans="2:4" x14ac:dyDescent="0.2">
      <c r="B26" s="139" t="s">
        <v>217</v>
      </c>
      <c r="D26" s="158">
        <f ca="1">SUM(C19:C24)</f>
        <v>13000</v>
      </c>
    </row>
    <row r="27" spans="2:4" x14ac:dyDescent="0.2">
      <c r="D27" s="152"/>
    </row>
    <row r="28" spans="2:4" x14ac:dyDescent="0.2">
      <c r="B28" s="7" t="s">
        <v>218</v>
      </c>
      <c r="C28" s="152"/>
      <c r="D28" s="152">
        <f ca="1">D15-D26</f>
        <v>7000</v>
      </c>
    </row>
  </sheetData>
  <mergeCells count="3">
    <mergeCell ref="B8:D8"/>
    <mergeCell ref="B9:D9"/>
    <mergeCell ref="B10:D10"/>
  </mergeCells>
  <pageMargins left="0.7" right="0.7" top="0.75" bottom="0.75" header="0.3" footer="0.3"/>
  <pageSetup paperSize="9" orientation="portrait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C16" sqref="C16"/>
    </sheetView>
  </sheetViews>
  <sheetFormatPr defaultRowHeight="12.75" x14ac:dyDescent="0.2"/>
  <cols>
    <col min="1" max="1" width="12.5703125" customWidth="1"/>
    <col min="2" max="2" width="39.7109375" bestFit="1" customWidth="1"/>
    <col min="3" max="3" width="12.28515625" customWidth="1"/>
    <col min="4" max="4" width="36.7109375" customWidth="1"/>
    <col min="5" max="5" width="11" bestFit="1" customWidth="1"/>
  </cols>
  <sheetData>
    <row r="1" spans="1:5" x14ac:dyDescent="0.2">
      <c r="A1" s="6" t="str">
        <f>PL!A1</f>
        <v>TUGAS 2 (PERUSAHAAN DAGANG)</v>
      </c>
      <c r="B1" s="7"/>
    </row>
    <row r="2" spans="1:5" x14ac:dyDescent="0.2">
      <c r="A2" s="6" t="s">
        <v>26</v>
      </c>
      <c r="B2" s="7" t="s">
        <v>27</v>
      </c>
    </row>
    <row r="3" spans="1:5" x14ac:dyDescent="0.2">
      <c r="A3" s="6"/>
      <c r="B3" s="7"/>
    </row>
    <row r="4" spans="1:5" x14ac:dyDescent="0.2">
      <c r="A4" s="6"/>
      <c r="B4" s="7"/>
    </row>
    <row r="5" spans="1:5" x14ac:dyDescent="0.2">
      <c r="A5" s="6"/>
      <c r="B5" s="7"/>
    </row>
    <row r="8" spans="1:5" x14ac:dyDescent="0.2">
      <c r="B8" s="200" t="s">
        <v>232</v>
      </c>
      <c r="C8" s="200"/>
      <c r="D8" s="200"/>
      <c r="E8" s="200"/>
    </row>
    <row r="9" spans="1:5" x14ac:dyDescent="0.2">
      <c r="B9" s="200" t="str">
        <f>PL!B9</f>
        <v>JONY TRADE COMPUTER</v>
      </c>
      <c r="C9" s="200"/>
      <c r="D9" s="200"/>
      <c r="E9" s="200"/>
    </row>
    <row r="10" spans="1:5" x14ac:dyDescent="0.2">
      <c r="B10" s="200" t="s">
        <v>227</v>
      </c>
      <c r="C10" s="200"/>
      <c r="D10" s="200"/>
      <c r="E10" s="200"/>
    </row>
    <row r="11" spans="1:5" ht="13.5" thickBot="1" x14ac:dyDescent="0.25"/>
    <row r="12" spans="1:5" x14ac:dyDescent="0.2">
      <c r="B12" s="141"/>
      <c r="C12" s="141"/>
      <c r="D12" s="145"/>
      <c r="E12" s="141"/>
    </row>
    <row r="13" spans="1:5" x14ac:dyDescent="0.2">
      <c r="B13" s="7" t="s">
        <v>233</v>
      </c>
      <c r="D13" s="142"/>
    </row>
    <row r="14" spans="1:5" x14ac:dyDescent="0.2">
      <c r="D14" s="143"/>
    </row>
    <row r="15" spans="1:5" x14ac:dyDescent="0.2">
      <c r="B15" s="7" t="s">
        <v>234</v>
      </c>
      <c r="D15" s="142" t="s">
        <v>235</v>
      </c>
    </row>
    <row r="16" spans="1:5" x14ac:dyDescent="0.2">
      <c r="B16" s="137" t="s">
        <v>243</v>
      </c>
      <c r="C16" s="184">
        <f ca="1">'Neraca Lajur'!K16</f>
        <v>35250</v>
      </c>
      <c r="D16" s="143" t="s">
        <v>244</v>
      </c>
      <c r="E16" s="138">
        <f>'Neraca Lajur'!L23</f>
        <v>5000</v>
      </c>
    </row>
    <row r="17" spans="2:5" x14ac:dyDescent="0.2">
      <c r="B17" s="137" t="s">
        <v>242</v>
      </c>
      <c r="C17" s="184">
        <f ca="1">'Neraca Lajur'!K17</f>
        <v>25000</v>
      </c>
      <c r="D17" s="143"/>
      <c r="E17" s="138"/>
    </row>
    <row r="18" spans="2:5" x14ac:dyDescent="0.2">
      <c r="B18" s="137" t="s">
        <v>241</v>
      </c>
      <c r="C18" s="184">
        <f ca="1">'Neraca Lajur'!K18</f>
        <v>5750</v>
      </c>
      <c r="D18" s="143"/>
    </row>
    <row r="19" spans="2:5" x14ac:dyDescent="0.2">
      <c r="B19" s="137" t="s">
        <v>240</v>
      </c>
      <c r="C19" s="184">
        <f ca="1">'Neraca Lajur'!K19</f>
        <v>11500</v>
      </c>
      <c r="D19" s="143"/>
    </row>
    <row r="20" spans="2:5" x14ac:dyDescent="0.2">
      <c r="B20" t="s">
        <v>239</v>
      </c>
      <c r="C20" s="184">
        <f ca="1">'Neraca Lajur'!K20</f>
        <v>2000</v>
      </c>
      <c r="D20" s="143"/>
    </row>
    <row r="21" spans="2:5" x14ac:dyDescent="0.2">
      <c r="C21" s="185"/>
      <c r="D21" s="143"/>
    </row>
    <row r="22" spans="2:5" x14ac:dyDescent="0.2">
      <c r="B22" s="7" t="s">
        <v>236</v>
      </c>
      <c r="C22" s="185"/>
      <c r="D22" s="142" t="s">
        <v>237</v>
      </c>
    </row>
    <row r="23" spans="2:5" x14ac:dyDescent="0.2">
      <c r="B23" t="s">
        <v>238</v>
      </c>
      <c r="C23" s="186">
        <f ca="1">'Neraca Lajur'!K22</f>
        <v>20000</v>
      </c>
      <c r="D23" s="182" t="s">
        <v>245</v>
      </c>
      <c r="E23" s="183">
        <f ca="1">SUM('Neraca Lajur'!L24:L36)</f>
        <v>104500</v>
      </c>
    </row>
    <row r="24" spans="2:5" x14ac:dyDescent="0.2">
      <c r="C24" s="185"/>
      <c r="D24" s="143"/>
    </row>
    <row r="25" spans="2:5" x14ac:dyDescent="0.2">
      <c r="C25" s="185"/>
      <c r="D25" s="143"/>
    </row>
    <row r="26" spans="2:5" x14ac:dyDescent="0.2">
      <c r="C26" s="187">
        <f ca="1">SUM(C16:C25)</f>
        <v>99500</v>
      </c>
      <c r="D26" s="142"/>
      <c r="E26" s="188">
        <f ca="1">SUM(E16:E25)</f>
        <v>109500</v>
      </c>
    </row>
  </sheetData>
  <mergeCells count="3">
    <mergeCell ref="B8:E8"/>
    <mergeCell ref="B9:E9"/>
    <mergeCell ref="B10:E10"/>
  </mergeCells>
  <pageMargins left="0.7" right="0.7" top="0.75" bottom="0.75" header="0.3" footer="0.3"/>
  <pageSetup scale="90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Soal</vt:lpstr>
      <vt:lpstr>Daftar Akun</vt:lpstr>
      <vt:lpstr>Jurnal </vt:lpstr>
      <vt:lpstr>Jurnal  With Formula</vt:lpstr>
      <vt:lpstr>GL</vt:lpstr>
      <vt:lpstr>Neraca Saldo</vt:lpstr>
      <vt:lpstr>Neraca Lajur</vt:lpstr>
      <vt:lpstr>PL</vt:lpstr>
      <vt:lpstr>Neraca</vt:lpstr>
      <vt:lpstr>Cash Flow</vt:lpstr>
      <vt:lpstr>Lap Perubahan Modal</vt:lpstr>
      <vt:lpstr>Jurnal Penutup</vt:lpstr>
      <vt:lpstr>Sheet1</vt:lpstr>
    </vt:vector>
  </TitlesOfParts>
  <Company>PERSONAL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PILIH DOSEN</cp:lastModifiedBy>
  <cp:lastPrinted>2013-05-10T08:13:22Z</cp:lastPrinted>
  <dcterms:created xsi:type="dcterms:W3CDTF">2013-05-04T03:41:16Z</dcterms:created>
  <dcterms:modified xsi:type="dcterms:W3CDTF">2013-10-18T03:39:28Z</dcterms:modified>
</cp:coreProperties>
</file>